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260" windowHeight="7050" activeTab="0"/>
  </bookViews>
  <sheets>
    <sheet name="CalcMethods" sheetId="1" r:id="rId1"/>
    <sheet name="Washability" sheetId="2" r:id="rId2"/>
    <sheet name="Dense Media Vessel Circuit" sheetId="3" r:id="rId3"/>
    <sheet name="Water-only Cyclone" sheetId="4" r:id="rId4"/>
    <sheet name="HMV" sheetId="5" r:id="rId5"/>
    <sheet name="HMC" sheetId="6" r:id="rId6"/>
    <sheet name="CCJ" sheetId="7" r:id="rId7"/>
    <sheet name="FCJ" sheetId="8" r:id="rId8"/>
    <sheet name="MJ" sheetId="9" r:id="rId9"/>
    <sheet name="WOC" sheetId="10" r:id="rId10"/>
    <sheet name="TAB" sheetId="11" r:id="rId11"/>
    <sheet name="SPR" sheetId="12" r:id="rId12"/>
  </sheets>
  <definedNames>
    <definedName name="CCJ1">'CCJ'!$G$31:$G$61</definedName>
    <definedName name="CCJ12">'CCJ'!$G$31:$H$61</definedName>
    <definedName name="CCJ2">'CCJ'!$J$31:$J$61</definedName>
    <definedName name="CCJ22">'CCJ'!$J$31:$K$61</definedName>
    <definedName name="CCJ25">0.0118*'CCJ'!$C1^3+0.1364*'CCJ'!$C1^2+0.5221*'CCJ'!$C1+0.6656</definedName>
    <definedName name="CCJ50">0.2455*'CCJ'!$C1+0.5032</definedName>
    <definedName name="CCJ75">0.0043*'CCJ'!$C1^3-0.0606*'CCJ'!$C1^2+0.2896*'CCJ'!$C1+0.5174</definedName>
    <definedName name="FCJ1">'FCJ'!$A$4:$A$38</definedName>
    <definedName name="FCJ2">'FCJ'!$A$4:$B$38</definedName>
    <definedName name="HMC1">'HMC'!$A$9:$A$43</definedName>
    <definedName name="HMC2">'HMC'!$A$9:$B$43</definedName>
    <definedName name="HMV1">'HMV'!$A$9:$A$43</definedName>
    <definedName name="HMV2">'HMV'!$A$9:$B$43</definedName>
    <definedName name="MJ1">'MJ'!$A$35:$A$65</definedName>
    <definedName name="MJ2">'MJ'!$A$35:$B$65</definedName>
    <definedName name="SPR1">'SPR'!$A$4:$A$38</definedName>
    <definedName name="SPR2">'SPR'!$A$4:$B$38</definedName>
    <definedName name="TAB1">'TAB'!$A$4:$A$38</definedName>
    <definedName name="TAB2">'TAB'!$A$4:$B$38</definedName>
    <definedName name="WOC1">'WOC'!$A$31:$A$61</definedName>
    <definedName name="WOC2">'WOC'!$A$31:$B$61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<sst xmlns="http://schemas.openxmlformats.org/spreadsheetml/2006/main" count="490" uniqueCount="128">
  <si>
    <t>HMV</t>
  </si>
  <si>
    <t>HMC</t>
  </si>
  <si>
    <t>WOC</t>
  </si>
  <si>
    <t>SG</t>
  </si>
  <si>
    <t>CCJ</t>
  </si>
  <si>
    <t>FCJ</t>
  </si>
  <si>
    <t>Raw data was taken from old notes, a curve was fitted to the data to determine general characteristics.</t>
  </si>
  <si>
    <t>This was then used to calculate curves for each device based on separating gavity and assumed Ep.</t>
  </si>
  <si>
    <t xml:space="preserve">It is defined as the specific gravity at which 25% of the feed reports to clean coal (D25), </t>
  </si>
  <si>
    <t>minus the specific gravity at which 75% reports to clean coal (D75), all divided by 2, or:</t>
  </si>
  <si>
    <t xml:space="preserve">     Ep = (D25 - D75)/ 2</t>
  </si>
  <si>
    <t xml:space="preserve">Ep is an abbreviation for Ecart Probable Error and is a measure of the precision of separation.  </t>
  </si>
  <si>
    <t>Ep:</t>
  </si>
  <si>
    <t>Ave Size</t>
  </si>
  <si>
    <t xml:space="preserve">If the product is closely sized, average size may be takeen as the arithmetic mean of the </t>
  </si>
  <si>
    <t xml:space="preserve">top and bottom sizes.  </t>
  </si>
  <si>
    <t xml:space="preserve">    For 65 M x 100 M : Ave. Grain Size = (0.212 + 0.15)/ 2 = 0.181 mm</t>
  </si>
  <si>
    <t>In dealing with a wide size range or unsized coal more precision is needed.</t>
  </si>
  <si>
    <t xml:space="preserve">The best average uses the specific surface area of the average size particle.  This equals </t>
  </si>
  <si>
    <t xml:space="preserve">the specific surface area of the sample.  </t>
  </si>
  <si>
    <t>For a given size distribution the average size is then:</t>
  </si>
  <si>
    <t xml:space="preserve">   Ave. size = 100 / (sum(f/x for x = 1 to N))</t>
  </si>
  <si>
    <t xml:space="preserve">   f = volume abundance for each size (% wt. x 600/x size (mm))</t>
  </si>
  <si>
    <t>Top Sz:</t>
  </si>
  <si>
    <t>Btm Sz:</t>
  </si>
  <si>
    <t>Ave Sz:</t>
  </si>
  <si>
    <t>MJ</t>
  </si>
  <si>
    <t>TAB</t>
  </si>
  <si>
    <t>SPR</t>
  </si>
  <si>
    <t>Coarse Coal Jig: CCJ</t>
  </si>
  <si>
    <t>Water Only Cyclone: WOC</t>
  </si>
  <si>
    <t>Sep Gr:</t>
  </si>
  <si>
    <t>First Stage</t>
  </si>
  <si>
    <t>Two stage sink reclean</t>
  </si>
  <si>
    <t>Second Stage</t>
  </si>
  <si>
    <t>1st Stg</t>
  </si>
  <si>
    <t>2nd Stg</t>
  </si>
  <si>
    <t>Ovrl</t>
  </si>
  <si>
    <t>Work is based on data from Process Performance Spreadsheet</t>
  </si>
  <si>
    <t>Heavy Media Vessel</t>
  </si>
  <si>
    <t>Heavy Media Cyclone</t>
  </si>
  <si>
    <t>Fine Coal Jig: FCJ</t>
  </si>
  <si>
    <t>Coarse Coal (Baum style) jig - normally a two stage float reclean unit</t>
  </si>
  <si>
    <t>Heavy (Dense) Media Vessel - normally single stage</t>
  </si>
  <si>
    <t>Heavy (Dense) Media cyclone - normally single stage</t>
  </si>
  <si>
    <t>Fine Coal (Batac or similar) jig - normally a two stage float reclean unit</t>
  </si>
  <si>
    <t>Mineral (Pan-Am or similar) jig - normally a two stage float reclean unit</t>
  </si>
  <si>
    <t>Water-Only cyclone - normally a two stage circuit, in coal a sink reclean with 2nd stage float recirculation to 1st stage feed</t>
  </si>
  <si>
    <t>Table - normally a single stage</t>
  </si>
  <si>
    <t>Spiral - normally a single stage</t>
  </si>
  <si>
    <t xml:space="preserve">Calculating the surface area requires a great deal of information that may </t>
  </si>
  <si>
    <t>Concentrating Table</t>
  </si>
  <si>
    <t>Spiral Concentrator</t>
  </si>
  <si>
    <t>Mineral Jig: MJ</t>
  </si>
  <si>
    <t>Top</t>
  </si>
  <si>
    <t>Bottom</t>
  </si>
  <si>
    <t>% Wt</t>
  </si>
  <si>
    <t>Ave</t>
  </si>
  <si>
    <t>Direct</t>
  </si>
  <si>
    <t>Float</t>
  </si>
  <si>
    <t>Sink</t>
  </si>
  <si>
    <t>% Ash</t>
  </si>
  <si>
    <t>% S</t>
  </si>
  <si>
    <t>Cummulative</t>
  </si>
  <si>
    <t>`</t>
  </si>
  <si>
    <t xml:space="preserve">Ep: </t>
  </si>
  <si>
    <t>Where F1 is calculated from the SG and the Ave Size</t>
  </si>
  <si>
    <r>
      <t>uses Ave = e</t>
    </r>
    <r>
      <rPr>
        <vertAlign val="superscript"/>
        <sz val="10"/>
        <rFont val="Arial"/>
        <family val="2"/>
      </rPr>
      <t>((ln(top)+ln(bot))/2)</t>
    </r>
  </si>
  <si>
    <t>F1:</t>
  </si>
  <si>
    <t>F2:</t>
  </si>
  <si>
    <t>F3:</t>
  </si>
  <si>
    <t>F4:</t>
  </si>
  <si>
    <t>empirical factors determined by testing and unique for each equipment (generally)</t>
  </si>
  <si>
    <t>Prediction or guarantee, 1.0 if predicting performance, 1.25 if guaranteeing performance</t>
  </si>
  <si>
    <t xml:space="preserve">F2: </t>
  </si>
  <si>
    <t>Alternatively</t>
  </si>
  <si>
    <t xml:space="preserve">not be available.  </t>
  </si>
  <si>
    <t>The actual equipment curves are calculated from normalized curves upon which a regression</t>
  </si>
  <si>
    <t>analysis was run.  This curve is then used to calculate a unique curve from the input data.</t>
  </si>
  <si>
    <t>From empiracal data a method using a unique formula for each device  Ep =F1*F2*(F3*SG-F4)</t>
  </si>
  <si>
    <t>Canadia Coal Project</t>
  </si>
  <si>
    <t xml:space="preserve">To use enter the required data </t>
  </si>
  <si>
    <t xml:space="preserve"> in the highlighted cells</t>
  </si>
  <si>
    <t>It has been modified from the original. It is included as reference data.</t>
  </si>
  <si>
    <t xml:space="preserve">The information below is taken from a feasibility study performed on a potential coal mine in Canada.  </t>
  </si>
  <si>
    <r>
      <t>y = 0.0002x</t>
    </r>
    <r>
      <rPr>
        <vertAlign val="superscript"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+ 0.0042x</t>
    </r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+ 0.0436x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+ 0.2231x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+ 0.5784x + 0.645 </t>
    </r>
  </si>
  <si>
    <t xml:space="preserve">y = 0.25x + 0.5 </t>
  </si>
  <si>
    <r>
      <t>y = -0.002x</t>
    </r>
    <r>
      <rPr>
        <vertAlign val="superscript"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+ 0.0236x</t>
    </r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- 0.0779x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- 0.0265x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+ 0.5319x + 0.2983 </t>
    </r>
  </si>
  <si>
    <r>
      <t>y = 1E-05x</t>
    </r>
    <r>
      <rPr>
        <vertAlign val="super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 xml:space="preserve"> + 0.0005x</t>
    </r>
    <r>
      <rPr>
        <vertAlign val="superscript"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+ 0.0082x</t>
    </r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+ 0.0685x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+ 0.3092x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+ 0.7224x + 0.7231 </t>
    </r>
  </si>
  <si>
    <r>
      <t>y = 0.0004x</t>
    </r>
    <r>
      <rPr>
        <vertAlign val="superscript"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- 0.0091x</t>
    </r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+ 0.0882x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- 0.4074x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+ 0.9152x + 0.1633 </t>
    </r>
  </si>
  <si>
    <r>
      <t>y = 0.0118x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+ 0.1364x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+ 0.5221x + 0.6656 </t>
    </r>
  </si>
  <si>
    <t xml:space="preserve">y = 0.2455x + 0.5032 </t>
  </si>
  <si>
    <r>
      <t>y = 0.0043x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- 0.0606x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+ 0.2896x + 0.5174 </t>
    </r>
  </si>
  <si>
    <r>
      <t>y = 0.0007x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+ 0.015x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+ 0.1185x + 0.3482 </t>
    </r>
  </si>
  <si>
    <r>
      <t>y = 0.0051x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- 0.064x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+ 0.2935x + 0.512 </t>
    </r>
  </si>
  <si>
    <r>
      <t>y = 0.0051x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+ 0.0645x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+ 0.2954x + 0.5026 </t>
    </r>
  </si>
  <si>
    <r>
      <t>y = -0.0068x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+ 0.0265x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+ 0.2646x + 0.4971 </t>
    </r>
  </si>
  <si>
    <r>
      <t>y = 0.0062x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- 0.0745x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+ 0.3301x + 0.5125 </t>
    </r>
  </si>
  <si>
    <r>
      <t>y = 0.0002x</t>
    </r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+ 0.0055x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+ 0.0526x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+ 0.2388x + 0.4399 </t>
    </r>
  </si>
  <si>
    <r>
      <t>y = 0.0144x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- 0.1527x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+ 0.5408x + 0.3498 </t>
    </r>
  </si>
  <si>
    <r>
      <t>y = 3E-06x</t>
    </r>
    <r>
      <rPr>
        <vertAlign val="super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 xml:space="preserve"> + 0.0001x</t>
    </r>
    <r>
      <rPr>
        <vertAlign val="superscript"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+ 0.0018x</t>
    </r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+ 0.0147x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+ 0.0651x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+ 0.1498x + 0.347 </t>
    </r>
  </si>
  <si>
    <r>
      <t>y = 0.0004x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- 0.0109x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+ 0.095x + 0.6813 </t>
    </r>
  </si>
  <si>
    <r>
      <t>y = -0.0028x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+ 0.0598x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- 0.3723x + 1.5081</t>
    </r>
  </si>
  <si>
    <r>
      <t>y = 0.0002x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- 0.0243x + 1.2129</t>
    </r>
  </si>
  <si>
    <r>
      <t>y = 3.7425x</t>
    </r>
    <r>
      <rPr>
        <vertAlign val="superscript"/>
        <sz val="10"/>
        <color indexed="8"/>
        <rFont val="Calibri"/>
        <family val="2"/>
      </rPr>
      <t>-0.4676</t>
    </r>
  </si>
  <si>
    <r>
      <t>y = 0.0013x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- 0.063x + 1.513</t>
    </r>
  </si>
  <si>
    <t>y = -0.0983Ln(x) + 1.1566</t>
  </si>
  <si>
    <t>Coarse Circuit</t>
  </si>
  <si>
    <t>Fines Circuit</t>
  </si>
  <si>
    <t>Not Included</t>
  </si>
  <si>
    <t>Dense Media Vessel</t>
  </si>
  <si>
    <t>Water-only Cyclone (2 Stage sink reclean)</t>
  </si>
  <si>
    <t>Normalized</t>
  </si>
  <si>
    <t>Theoretical</t>
  </si>
  <si>
    <t>Predicted</t>
  </si>
  <si>
    <t>Predicted Clean Coal</t>
  </si>
  <si>
    <t>Sep.Gr.</t>
  </si>
  <si>
    <t>Calculated Feed</t>
  </si>
  <si>
    <t>Plant</t>
  </si>
  <si>
    <t>Predicted 1st Stg Sink</t>
  </si>
  <si>
    <t>2nd St Feed</t>
  </si>
  <si>
    <t>Predicted 2nd Stg Sink</t>
  </si>
  <si>
    <t>Calculated Recycle</t>
  </si>
  <si>
    <t>This ia an example of how to moel a single stage process.</t>
  </si>
  <si>
    <t>It is a manual process and care needs to be used in using it.</t>
  </si>
  <si>
    <t>This ia an example of how to moel a multi-stage process.</t>
  </si>
  <si>
    <t xml:space="preserve">This information is provided as an eample only, no guarratees of </t>
  </si>
  <si>
    <t>performance results is given or implied.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</si>
</sst>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"/>
    <numFmt numFmtId="172" formatCode="0.000000"/>
  </numFmts>
  <fonts count="47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 readingOrder="1"/>
    </xf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32" borderId="10" xfId="0" applyNumberFormat="1" applyFill="1" applyBorder="1" applyAlignment="1">
      <alignment/>
    </xf>
    <xf numFmtId="0" fontId="7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7" fillId="0" borderId="0" xfId="0" applyFont="1" applyFill="1" applyAlignment="1" applyProtection="1">
      <alignment vertical="top"/>
      <protection/>
    </xf>
    <xf numFmtId="0" fontId="2" fillId="0" borderId="0" xfId="0" applyFont="1" applyFill="1" applyAlignment="1">
      <alignment/>
    </xf>
    <xf numFmtId="39" fontId="8" fillId="0" borderId="0" xfId="42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left" readingOrder="1"/>
    </xf>
    <xf numFmtId="0" fontId="10" fillId="0" borderId="0" xfId="0" applyFont="1" applyAlignment="1" applyProtection="1">
      <alignment vertical="top"/>
      <protection/>
    </xf>
    <xf numFmtId="2" fontId="10" fillId="0" borderId="0" xfId="0" applyNumberFormat="1" applyFont="1" applyAlignment="1">
      <alignment/>
    </xf>
    <xf numFmtId="2" fontId="10" fillId="33" borderId="1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10" fillId="33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11" fillId="34" borderId="10" xfId="0" applyNumberFormat="1" applyFont="1" applyFill="1" applyBorder="1" applyAlignment="1" applyProtection="1">
      <alignment vertical="top"/>
      <protection/>
    </xf>
    <xf numFmtId="39" fontId="8" fillId="35" borderId="12" xfId="42" applyNumberFormat="1" applyFont="1" applyFill="1" applyBorder="1" applyAlignment="1" applyProtection="1">
      <alignment horizontal="center" vertical="top"/>
      <protection locked="0"/>
    </xf>
    <xf numFmtId="39" fontId="8" fillId="35" borderId="13" xfId="42" applyNumberFormat="1" applyFont="1" applyFill="1" applyBorder="1" applyAlignment="1" applyProtection="1">
      <alignment horizontal="center" vertical="top"/>
      <protection locked="0"/>
    </xf>
    <xf numFmtId="39" fontId="8" fillId="35" borderId="14" xfId="42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4</xdr:row>
      <xdr:rowOff>66675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3870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76200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768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6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579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6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484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6</xdr:row>
      <xdr:rowOff>19050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6</xdr:row>
      <xdr:rowOff>19050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J48"/>
  <sheetViews>
    <sheetView tabSelected="1" zoomScale="75" zoomScaleNormal="75" zoomScalePageLayoutView="0" workbookViewId="0" topLeftCell="A1">
      <selection activeCell="A6" sqref="A6:A7"/>
    </sheetView>
  </sheetViews>
  <sheetFormatPr defaultColWidth="9.140625" defaultRowHeight="12.75"/>
  <sheetData>
    <row r="6" ht="15">
      <c r="A6" s="30" t="s">
        <v>126</v>
      </c>
    </row>
    <row r="7" ht="15">
      <c r="A7" s="30" t="s">
        <v>127</v>
      </c>
    </row>
    <row r="8" spans="1:2" ht="12.75">
      <c r="A8" t="s">
        <v>0</v>
      </c>
      <c r="B8" t="s">
        <v>43</v>
      </c>
    </row>
    <row r="9" spans="1:2" ht="12.75">
      <c r="A9" t="s">
        <v>1</v>
      </c>
      <c r="B9" t="s">
        <v>44</v>
      </c>
    </row>
    <row r="10" spans="1:2" ht="12.75">
      <c r="A10" t="s">
        <v>4</v>
      </c>
      <c r="B10" t="s">
        <v>42</v>
      </c>
    </row>
    <row r="11" spans="1:2" ht="12.75">
      <c r="A11" t="s">
        <v>5</v>
      </c>
      <c r="B11" t="s">
        <v>45</v>
      </c>
    </row>
    <row r="12" spans="1:2" ht="12.75">
      <c r="A12" t="s">
        <v>26</v>
      </c>
      <c r="B12" t="s">
        <v>46</v>
      </c>
    </row>
    <row r="13" spans="1:2" ht="12.75">
      <c r="A13" t="s">
        <v>2</v>
      </c>
      <c r="B13" t="s">
        <v>47</v>
      </c>
    </row>
    <row r="14" spans="1:2" ht="12.75">
      <c r="A14" t="s">
        <v>27</v>
      </c>
      <c r="B14" t="s">
        <v>48</v>
      </c>
    </row>
    <row r="15" spans="1:2" ht="12.75">
      <c r="A15" t="s">
        <v>28</v>
      </c>
      <c r="B15" t="s">
        <v>49</v>
      </c>
    </row>
    <row r="16" ht="12.75">
      <c r="F16" s="9"/>
    </row>
    <row r="17" ht="12.75">
      <c r="B17" t="s">
        <v>6</v>
      </c>
    </row>
    <row r="18" ht="12.75">
      <c r="B18" t="s">
        <v>7</v>
      </c>
    </row>
    <row r="19" spans="2:3" ht="12.75">
      <c r="B19" t="s">
        <v>65</v>
      </c>
      <c r="C19" t="s">
        <v>79</v>
      </c>
    </row>
    <row r="21" spans="2:3" ht="12.75">
      <c r="B21" t="s">
        <v>68</v>
      </c>
      <c r="C21" t="s">
        <v>66</v>
      </c>
    </row>
    <row r="22" spans="2:3" ht="14.25">
      <c r="B22" t="s">
        <v>13</v>
      </c>
      <c r="C22" s="6" t="s">
        <v>67</v>
      </c>
    </row>
    <row r="23" spans="2:3" ht="12.75">
      <c r="B23" t="s">
        <v>69</v>
      </c>
      <c r="C23" s="6" t="s">
        <v>73</v>
      </c>
    </row>
    <row r="24" spans="2:3" ht="12.75">
      <c r="B24" t="s">
        <v>70</v>
      </c>
      <c r="C24" t="s">
        <v>72</v>
      </c>
    </row>
    <row r="25" spans="2:3" ht="12.75">
      <c r="B25" t="s">
        <v>71</v>
      </c>
      <c r="C25" t="s">
        <v>72</v>
      </c>
    </row>
    <row r="27" ht="12.75">
      <c r="B27" t="s">
        <v>77</v>
      </c>
    </row>
    <row r="28" ht="12.75">
      <c r="B28" t="s">
        <v>78</v>
      </c>
    </row>
    <row r="31" ht="12.75">
      <c r="A31" t="s">
        <v>75</v>
      </c>
    </row>
    <row r="32" spans="2:10" ht="12.75">
      <c r="B32" s="6" t="s">
        <v>12</v>
      </c>
      <c r="C32" s="6" t="s">
        <v>11</v>
      </c>
      <c r="D32" s="6"/>
      <c r="E32" s="6"/>
      <c r="F32" s="6"/>
      <c r="G32" s="6"/>
      <c r="H32" s="6"/>
      <c r="I32" s="6"/>
      <c r="J32" s="6"/>
    </row>
    <row r="33" ht="12.75">
      <c r="C33" t="s">
        <v>8</v>
      </c>
    </row>
    <row r="34" ht="12.75">
      <c r="C34" t="s">
        <v>9</v>
      </c>
    </row>
    <row r="35" ht="12.75">
      <c r="C35" t="s">
        <v>10</v>
      </c>
    </row>
    <row r="36" spans="2:3" ht="12.75">
      <c r="B36" t="s">
        <v>13</v>
      </c>
      <c r="C36" s="6" t="s">
        <v>14</v>
      </c>
    </row>
    <row r="37" ht="12.75">
      <c r="C37" s="6" t="s">
        <v>15</v>
      </c>
    </row>
    <row r="38" ht="12.75">
      <c r="C38" s="6" t="s">
        <v>16</v>
      </c>
    </row>
    <row r="39" ht="12.75">
      <c r="C39" s="6" t="s">
        <v>17</v>
      </c>
    </row>
    <row r="40" ht="12.75">
      <c r="C40" s="6" t="s">
        <v>18</v>
      </c>
    </row>
    <row r="41" ht="12.75">
      <c r="C41" s="6" t="s">
        <v>19</v>
      </c>
    </row>
    <row r="42" ht="12.75">
      <c r="C42" s="6" t="s">
        <v>20</v>
      </c>
    </row>
    <row r="43" ht="12.75">
      <c r="C43" s="6" t="s">
        <v>21</v>
      </c>
    </row>
    <row r="44" ht="12.75">
      <c r="C44" s="6" t="s">
        <v>22</v>
      </c>
    </row>
    <row r="45" ht="12.75">
      <c r="C45" s="6" t="s">
        <v>50</v>
      </c>
    </row>
    <row r="46" ht="12.75">
      <c r="C46" s="6" t="s">
        <v>76</v>
      </c>
    </row>
    <row r="48" ht="12.75">
      <c r="B48" t="s">
        <v>38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&amp;C&amp;"Arial,Bold"&amp;12This information is provided as an eample only, no guarratees of 
performance results is given or implied.&amp;"Arial,Regular"&amp;10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Q40"/>
  <sheetViews>
    <sheetView zoomScalePageLayoutView="0" workbookViewId="0" topLeftCell="A1">
      <selection activeCell="C15" sqref="C15"/>
    </sheetView>
  </sheetViews>
  <sheetFormatPr defaultColWidth="9.140625" defaultRowHeight="12.75"/>
  <sheetData>
    <row r="2" spans="1:4" ht="12.75">
      <c r="A2" t="s">
        <v>30</v>
      </c>
      <c r="D2" t="s">
        <v>33</v>
      </c>
    </row>
    <row r="3" spans="2:8" ht="12.75">
      <c r="B3" t="s">
        <v>23</v>
      </c>
      <c r="C3" s="10">
        <v>50</v>
      </c>
      <c r="H3" s="10">
        <v>50</v>
      </c>
    </row>
    <row r="4" spans="2:8" ht="12.75">
      <c r="B4" t="s">
        <v>24</v>
      </c>
      <c r="C4" s="10">
        <v>0.125</v>
      </c>
      <c r="H4" s="10">
        <v>0.125</v>
      </c>
    </row>
    <row r="5" spans="2:8" ht="12.75">
      <c r="B5" t="s">
        <v>25</v>
      </c>
      <c r="C5" s="1">
        <f>EXP((LN(C3)+LN(C4))/2)</f>
        <v>2.5</v>
      </c>
      <c r="H5" s="1">
        <f>EXP((LN(H3)+LN(H4))/2)</f>
        <v>2.5</v>
      </c>
    </row>
    <row r="6" spans="2:8" ht="12.75">
      <c r="B6" t="s">
        <v>31</v>
      </c>
      <c r="C6" s="1">
        <v>1.6</v>
      </c>
      <c r="H6" s="1">
        <v>1.65</v>
      </c>
    </row>
    <row r="7" spans="2:17" ht="15">
      <c r="B7" t="s">
        <v>68</v>
      </c>
      <c r="C7" s="1">
        <f>-0.142*LN(C5)+0.8912</f>
        <v>0.76108671607387</v>
      </c>
      <c r="H7" s="1">
        <f>-0.142*LN(H5)+0.8912</f>
        <v>0.76108671607387</v>
      </c>
      <c r="Q7" s="5" t="s">
        <v>102</v>
      </c>
    </row>
    <row r="8" spans="2:9" ht="12.75">
      <c r="B8" t="s">
        <v>74</v>
      </c>
      <c r="C8" s="10">
        <v>1</v>
      </c>
      <c r="D8" s="6"/>
      <c r="H8" s="10">
        <v>1</v>
      </c>
      <c r="I8" s="6" t="s">
        <v>73</v>
      </c>
    </row>
    <row r="9" spans="2:9" ht="12.75">
      <c r="B9" t="s">
        <v>70</v>
      </c>
      <c r="C9">
        <v>0.33</v>
      </c>
      <c r="D9" s="6"/>
      <c r="H9">
        <v>0.33</v>
      </c>
      <c r="I9" s="6"/>
    </row>
    <row r="10" spans="2:9" ht="12.75">
      <c r="B10" t="s">
        <v>71</v>
      </c>
      <c r="C10">
        <v>0.31</v>
      </c>
      <c r="D10" s="6"/>
      <c r="H10">
        <v>0.31</v>
      </c>
      <c r="I10" s="6"/>
    </row>
    <row r="11" spans="2:8" ht="12.75">
      <c r="B11" t="s">
        <v>12</v>
      </c>
      <c r="C11" s="2">
        <f>C7*C8*(C9*C6-C10)</f>
        <v>0.16591690410410367</v>
      </c>
      <c r="H11" s="2">
        <f>H7*H8*(H9*H6-H10)</f>
        <v>0.1784748349193225</v>
      </c>
    </row>
    <row r="12" ht="12.75">
      <c r="C12" s="1"/>
    </row>
    <row r="13" spans="1:6" ht="12.75">
      <c r="A13" t="s">
        <v>32</v>
      </c>
      <c r="F13" t="s">
        <v>34</v>
      </c>
    </row>
    <row r="14" spans="2:15" ht="12.75">
      <c r="B14" t="s">
        <v>3</v>
      </c>
      <c r="G14" t="s">
        <v>3</v>
      </c>
      <c r="L14" t="s">
        <v>3</v>
      </c>
      <c r="M14" t="s">
        <v>35</v>
      </c>
      <c r="N14" t="s">
        <v>36</v>
      </c>
      <c r="O14" t="s">
        <v>37</v>
      </c>
    </row>
    <row r="15" spans="2:17" ht="15">
      <c r="B15">
        <v>1.25</v>
      </c>
      <c r="C15" s="1">
        <f>(B15-C$6)/C$11</f>
        <v>-2.1094896984118896</v>
      </c>
      <c r="D15" s="3">
        <f aca="true" t="shared" si="0" ref="D15:D25">IF(0.0051*C15^3+0.0645*C15^2+0.2954*C15+0.5026&lt;0.25,0.0051*C15^3+0.0645*C15^2+0.2954*C15+0.5026,IF(-0.0068*C15^3+0.0265*C15^2+0.2646*C15+0.497&lt;0.75,-0.0068*C15^3+0.0265*C15^2+0.2646*C15+0.497,0.0062*C15^3-0.0745*C15^2+0.3301*C15+0.5125))</f>
        <v>0.1186040146697096</v>
      </c>
      <c r="E15" s="3">
        <f aca="true" t="shared" si="1" ref="E15:E26">IF(D15&lt;0,0.00001,IF(D15&gt;1,0.999999,D15))</f>
        <v>0.1186040146697096</v>
      </c>
      <c r="G15">
        <v>1.25</v>
      </c>
      <c r="H15" s="1">
        <f>(G15-H$6)/H$11</f>
        <v>-2.2412123265490917</v>
      </c>
      <c r="I15" s="3">
        <f aca="true" t="shared" si="2" ref="I15:I25">IF(0.0051*H15^3+0.0645*H15^2+0.2954*H15+0.5026&lt;0.25,0.0051*H15^3+0.0645*H15^2+0.2954*H15+0.5026,IF(-0.0068*H15^3+0.0265*H15^2+0.2646*H15+0.497&lt;0.75,-0.0068*H15^3+0.0265*H15^2+0.2646*H15+0.497,0.0062*H15^3-0.0745*H15^2+0.3301*H15+0.5125))</f>
        <v>0.10711730519880769</v>
      </c>
      <c r="J15" s="3">
        <f aca="true" t="shared" si="3" ref="J15:J26">IF(I15&lt;0,0.00001,IF(I15&gt;1,0.999999,I15))</f>
        <v>0.10711730519880769</v>
      </c>
      <c r="L15">
        <v>1.25</v>
      </c>
      <c r="M15" s="3">
        <f>E15</f>
        <v>0.1186040146697096</v>
      </c>
      <c r="N15" s="3">
        <f>J15</f>
        <v>0.10711730519880769</v>
      </c>
      <c r="O15">
        <f>M15*N15</f>
        <v>0.012704542437179148</v>
      </c>
      <c r="Q15" s="18" t="s">
        <v>95</v>
      </c>
    </row>
    <row r="16" spans="2:17" ht="15">
      <c r="B16" s="1">
        <v>1.3</v>
      </c>
      <c r="C16" s="1">
        <f aca="true" t="shared" si="4" ref="C16:C26">(B16-C$6)/C$11</f>
        <v>-1.808134027210191</v>
      </c>
      <c r="D16" s="3">
        <f t="shared" si="0"/>
        <v>0.14920195210105636</v>
      </c>
      <c r="E16" s="3">
        <f t="shared" si="1"/>
        <v>0.14920195210105636</v>
      </c>
      <c r="G16" s="1">
        <v>1.3</v>
      </c>
      <c r="H16" s="1">
        <f aca="true" t="shared" si="5" ref="H16:H26">(G16-H$6)/H$11</f>
        <v>-1.9610607857304552</v>
      </c>
      <c r="I16" s="3">
        <f t="shared" si="2"/>
        <v>0.13289110893714673</v>
      </c>
      <c r="J16" s="3">
        <f t="shared" si="3"/>
        <v>0.13289110893714673</v>
      </c>
      <c r="L16" s="1">
        <v>1.3</v>
      </c>
      <c r="M16" s="3">
        <f aca="true" t="shared" si="6" ref="M16:M26">E16</f>
        <v>0.14920195210105636</v>
      </c>
      <c r="N16" s="3">
        <f aca="true" t="shared" si="7" ref="N16:N26">J16</f>
        <v>0.13289110893714673</v>
      </c>
      <c r="O16">
        <f aca="true" t="shared" si="8" ref="O16:O26">M16*N16</f>
        <v>0.01982761287029643</v>
      </c>
      <c r="Q16" s="18" t="s">
        <v>96</v>
      </c>
    </row>
    <row r="17" spans="2:17" ht="15">
      <c r="B17" s="1">
        <v>1.35</v>
      </c>
      <c r="C17" s="1">
        <f t="shared" si="4"/>
        <v>-1.5067783560084922</v>
      </c>
      <c r="D17" s="3">
        <f t="shared" si="0"/>
        <v>0.18649034808968085</v>
      </c>
      <c r="E17" s="3">
        <f t="shared" si="1"/>
        <v>0.18649034808968085</v>
      </c>
      <c r="G17" s="1">
        <v>1.35</v>
      </c>
      <c r="H17" s="1">
        <f t="shared" si="5"/>
        <v>-1.6809092449118184</v>
      </c>
      <c r="I17" s="3">
        <f t="shared" si="2"/>
        <v>0.16407970581173997</v>
      </c>
      <c r="J17" s="3">
        <f t="shared" si="3"/>
        <v>0.16407970581173997</v>
      </c>
      <c r="L17" s="1">
        <v>1.35</v>
      </c>
      <c r="M17" s="3">
        <f t="shared" si="6"/>
        <v>0.18649034808968085</v>
      </c>
      <c r="N17" s="3">
        <f t="shared" si="7"/>
        <v>0.16407970581173997</v>
      </c>
      <c r="O17">
        <f t="shared" si="8"/>
        <v>0.03059928145128382</v>
      </c>
      <c r="Q17" s="18" t="s">
        <v>97</v>
      </c>
    </row>
    <row r="18" spans="2:15" ht="12.75">
      <c r="B18" s="1">
        <v>1.4</v>
      </c>
      <c r="C18" s="1">
        <f t="shared" si="4"/>
        <v>-1.2054226848067948</v>
      </c>
      <c r="D18" s="3">
        <f t="shared" si="0"/>
        <v>0.2313066538815267</v>
      </c>
      <c r="E18" s="3">
        <f t="shared" si="1"/>
        <v>0.2313066538815267</v>
      </c>
      <c r="G18" s="1">
        <v>1.4</v>
      </c>
      <c r="H18" s="1">
        <f t="shared" si="5"/>
        <v>-1.4007577040931827</v>
      </c>
      <c r="I18" s="3">
        <f t="shared" si="2"/>
        <v>0.2013559182704332</v>
      </c>
      <c r="J18" s="3">
        <f t="shared" si="3"/>
        <v>0.2013559182704332</v>
      </c>
      <c r="L18" s="1">
        <v>1.4</v>
      </c>
      <c r="M18" s="3">
        <f t="shared" si="6"/>
        <v>0.2313066538815267</v>
      </c>
      <c r="N18" s="3">
        <f t="shared" si="7"/>
        <v>0.2013559182704332</v>
      </c>
      <c r="O18">
        <f t="shared" si="8"/>
        <v>0.046574963694376074</v>
      </c>
    </row>
    <row r="19" spans="2:15" ht="12.75">
      <c r="B19" s="1">
        <v>1.45</v>
      </c>
      <c r="C19" s="1">
        <f t="shared" si="4"/>
        <v>-0.9040670136050962</v>
      </c>
      <c r="D19" s="3">
        <f t="shared" si="0"/>
        <v>0.2844680105506079</v>
      </c>
      <c r="E19" s="3">
        <f t="shared" si="1"/>
        <v>0.2844680105506079</v>
      </c>
      <c r="G19" s="1">
        <v>1.45</v>
      </c>
      <c r="H19" s="1">
        <f t="shared" si="5"/>
        <v>-1.1206061632745459</v>
      </c>
      <c r="I19" s="3">
        <f t="shared" si="2"/>
        <v>0.24539256876107235</v>
      </c>
      <c r="J19" s="3">
        <f t="shared" si="3"/>
        <v>0.24539256876107235</v>
      </c>
      <c r="L19" s="1">
        <v>1.45</v>
      </c>
      <c r="M19" s="3">
        <f t="shared" si="6"/>
        <v>0.2844680105506079</v>
      </c>
      <c r="N19" s="3">
        <f t="shared" si="7"/>
        <v>0.24539256876107235</v>
      </c>
      <c r="O19">
        <f t="shared" si="8"/>
        <v>0.0698063358393655</v>
      </c>
    </row>
    <row r="20" spans="2:15" ht="12.75">
      <c r="B20" s="1">
        <v>1.5</v>
      </c>
      <c r="C20" s="1">
        <f t="shared" si="4"/>
        <v>-0.6027113424033974</v>
      </c>
      <c r="D20" s="3">
        <f t="shared" si="0"/>
        <v>0.34863779651500726</v>
      </c>
      <c r="E20" s="3">
        <f t="shared" si="1"/>
        <v>0.34863779651500726</v>
      </c>
      <c r="G20" s="1">
        <v>1.5</v>
      </c>
      <c r="H20" s="1">
        <f t="shared" si="5"/>
        <v>-0.8404546224559092</v>
      </c>
      <c r="I20" s="3">
        <f t="shared" si="2"/>
        <v>0.29737128685403946</v>
      </c>
      <c r="J20" s="3">
        <f t="shared" si="3"/>
        <v>0.29737128685403946</v>
      </c>
      <c r="L20" s="1">
        <v>1.5</v>
      </c>
      <c r="M20" s="3">
        <f t="shared" si="6"/>
        <v>0.34863779651500726</v>
      </c>
      <c r="N20" s="3">
        <f t="shared" si="7"/>
        <v>0.29737128685403946</v>
      </c>
      <c r="O20">
        <f t="shared" si="8"/>
        <v>0.10367487019562446</v>
      </c>
    </row>
    <row r="21" spans="2:15" ht="12.75">
      <c r="B21" s="1">
        <v>1.55</v>
      </c>
      <c r="C21" s="1">
        <f t="shared" si="4"/>
        <v>-0.3013556712016987</v>
      </c>
      <c r="D21" s="3">
        <f t="shared" si="0"/>
        <v>0.4198539935518907</v>
      </c>
      <c r="E21" s="3">
        <f t="shared" si="1"/>
        <v>0.4198539935518907</v>
      </c>
      <c r="G21" s="1">
        <v>1.55</v>
      </c>
      <c r="H21" s="1">
        <f t="shared" si="5"/>
        <v>-0.5603030816372724</v>
      </c>
      <c r="I21" s="3">
        <f t="shared" si="2"/>
        <v>0.3582593312921918</v>
      </c>
      <c r="J21" s="3">
        <f t="shared" si="3"/>
        <v>0.3582593312921918</v>
      </c>
      <c r="L21" s="1">
        <v>1.55</v>
      </c>
      <c r="M21" s="3">
        <f t="shared" si="6"/>
        <v>0.4198539935518907</v>
      </c>
      <c r="N21" s="3">
        <f t="shared" si="7"/>
        <v>0.3582593312921918</v>
      </c>
      <c r="O21">
        <f t="shared" si="8"/>
        <v>0.15041661097025655</v>
      </c>
    </row>
    <row r="22" spans="2:15" ht="12.75">
      <c r="B22" s="1">
        <v>1.6</v>
      </c>
      <c r="C22" s="1">
        <f t="shared" si="4"/>
        <v>0</v>
      </c>
      <c r="D22" s="3">
        <f t="shared" si="0"/>
        <v>0.497</v>
      </c>
      <c r="E22" s="3">
        <f t="shared" si="1"/>
        <v>0.497</v>
      </c>
      <c r="G22" s="1">
        <v>1.6</v>
      </c>
      <c r="H22" s="1">
        <f t="shared" si="5"/>
        <v>-0.2801515408186356</v>
      </c>
      <c r="I22" s="3">
        <f t="shared" si="2"/>
        <v>0.4251012678732213</v>
      </c>
      <c r="J22" s="3">
        <f t="shared" si="3"/>
        <v>0.4251012678732213</v>
      </c>
      <c r="L22" s="1">
        <v>1.6</v>
      </c>
      <c r="M22" s="3">
        <f t="shared" si="6"/>
        <v>0.497</v>
      </c>
      <c r="N22" s="3">
        <f t="shared" si="7"/>
        <v>0.4251012678732213</v>
      </c>
      <c r="O22">
        <f t="shared" si="8"/>
        <v>0.21127533013299096</v>
      </c>
    </row>
    <row r="23" spans="2:15" ht="12.75">
      <c r="B23" s="1">
        <v>1.7</v>
      </c>
      <c r="C23" s="1">
        <f t="shared" si="4"/>
        <v>0.6027113424033961</v>
      </c>
      <c r="D23" s="3">
        <f t="shared" si="0"/>
        <v>0.6646150344848627</v>
      </c>
      <c r="E23" s="3">
        <f t="shared" si="1"/>
        <v>0.6646150344848627</v>
      </c>
      <c r="G23" s="1">
        <v>1.7</v>
      </c>
      <c r="H23" s="1">
        <f t="shared" si="5"/>
        <v>0.2801515408186368</v>
      </c>
      <c r="I23" s="3">
        <f t="shared" si="2"/>
        <v>0.573058431075401</v>
      </c>
      <c r="J23" s="3">
        <f t="shared" si="3"/>
        <v>0.573058431075401</v>
      </c>
      <c r="L23" s="1">
        <v>1.7</v>
      </c>
      <c r="M23" s="3">
        <f t="shared" si="6"/>
        <v>0.6646150344848627</v>
      </c>
      <c r="N23" s="3">
        <f t="shared" si="7"/>
        <v>0.573058431075401</v>
      </c>
      <c r="O23">
        <f t="shared" si="8"/>
        <v>0.38086324893101897</v>
      </c>
    </row>
    <row r="24" spans="2:15" ht="12.75">
      <c r="B24" s="1">
        <v>1.8</v>
      </c>
      <c r="C24" s="1">
        <f t="shared" si="4"/>
        <v>1.2054226848067935</v>
      </c>
      <c r="D24" s="3">
        <f t="shared" si="0"/>
        <v>0.8130177600102266</v>
      </c>
      <c r="E24" s="3">
        <f t="shared" si="1"/>
        <v>0.8130177600102266</v>
      </c>
      <c r="G24" s="1">
        <v>1.8</v>
      </c>
      <c r="H24" s="1">
        <f t="shared" si="5"/>
        <v>0.8404546224559104</v>
      </c>
      <c r="I24" s="3">
        <f t="shared" si="2"/>
        <v>0.7340660036835586</v>
      </c>
      <c r="J24" s="3">
        <f t="shared" si="3"/>
        <v>0.7340660036835586</v>
      </c>
      <c r="L24" s="1">
        <v>1.8</v>
      </c>
      <c r="M24" s="3">
        <f t="shared" si="6"/>
        <v>0.8130177600102266</v>
      </c>
      <c r="N24" s="3">
        <f t="shared" si="7"/>
        <v>0.7340660036835586</v>
      </c>
      <c r="O24">
        <f t="shared" si="8"/>
        <v>0.5968086980144656</v>
      </c>
    </row>
    <row r="25" spans="2:15" ht="12.75">
      <c r="B25" s="1">
        <v>1.9</v>
      </c>
      <c r="C25" s="1">
        <f t="shared" si="4"/>
        <v>1.8081340272101896</v>
      </c>
      <c r="D25" s="3">
        <f t="shared" si="0"/>
        <v>0.9024493746551465</v>
      </c>
      <c r="E25" s="3">
        <f t="shared" si="1"/>
        <v>0.9024493746551465</v>
      </c>
      <c r="G25" s="1">
        <v>1.9</v>
      </c>
      <c r="H25" s="1">
        <f t="shared" si="5"/>
        <v>1.4007577040931827</v>
      </c>
      <c r="I25" s="3">
        <f t="shared" si="2"/>
        <v>0.845752456088803</v>
      </c>
      <c r="J25" s="3">
        <f t="shared" si="3"/>
        <v>0.845752456088803</v>
      </c>
      <c r="L25" s="1">
        <v>1.9</v>
      </c>
      <c r="M25" s="3">
        <f t="shared" si="6"/>
        <v>0.9024493746551465</v>
      </c>
      <c r="N25" s="3">
        <f t="shared" si="7"/>
        <v>0.845752456088803</v>
      </c>
      <c r="O25">
        <f t="shared" si="8"/>
        <v>0.7632487751103946</v>
      </c>
    </row>
    <row r="26" spans="2:15" ht="12.75">
      <c r="B26" s="1">
        <v>2.7</v>
      </c>
      <c r="C26" s="1">
        <f t="shared" si="4"/>
        <v>6.629824766437366</v>
      </c>
      <c r="D26" s="3">
        <f>IF(0.0051*C26^3+0.0645*C26^2+0.2954*C26+0.5026&lt;0.25,0.0051*C26^3+0.0645*C26^2+0.2954*C26+0.5026,IF(-0.0068*C26^3+0.0265*C26^2+0.2646*C26+0.497&lt;0.75,-0.0068*C26^3+0.0265*C26^2+0.2646*C26+0.497,0.0062*C26^3-0.0745*C26^2+0.3301*C26+0.5125))</f>
        <v>1.2331382756095832</v>
      </c>
      <c r="E26" s="3">
        <f t="shared" si="1"/>
        <v>0.999999</v>
      </c>
      <c r="G26" s="1">
        <v>2.7</v>
      </c>
      <c r="H26" s="1">
        <f t="shared" si="5"/>
        <v>5.8831823571913695</v>
      </c>
      <c r="I26" s="3">
        <f>IF(0.0051*H26^3+0.0645*H26^2+0.2954*H26+0.5026&lt;0.25,0.0051*H26^3+0.0645*H26^2+0.2954*H26+0.5026,IF(-0.0068*H26^3+0.0265*H26^2+0.2646*H26+0.497&lt;0.75,-0.0068*H26^3+0.0265*H26^2+0.2646*H26+0.497,0.0062*H26^3-0.0745*H26^2+0.3301*H26+0.5125))</f>
        <v>1.1384487715311544</v>
      </c>
      <c r="J26" s="3">
        <f t="shared" si="3"/>
        <v>0.999999</v>
      </c>
      <c r="L26" s="1">
        <v>2.7</v>
      </c>
      <c r="M26" s="3">
        <f t="shared" si="6"/>
        <v>0.999999</v>
      </c>
      <c r="N26" s="3">
        <f t="shared" si="7"/>
        <v>0.999999</v>
      </c>
      <c r="O26">
        <f t="shared" si="8"/>
        <v>0.9999980000009999</v>
      </c>
    </row>
    <row r="29" spans="3:4" ht="12.75">
      <c r="C29" s="8"/>
      <c r="D29" s="3"/>
    </row>
    <row r="30" spans="2:4" ht="12.75">
      <c r="B30" s="1"/>
      <c r="D30" s="3"/>
    </row>
    <row r="31" spans="1:4" ht="12.75">
      <c r="A31" s="3"/>
      <c r="B31" s="1"/>
      <c r="C31" s="3"/>
      <c r="D31" s="3"/>
    </row>
    <row r="32" spans="1:4" ht="12.75">
      <c r="A32" s="3"/>
      <c r="B32" s="1"/>
      <c r="C32" s="3"/>
      <c r="D32" s="3"/>
    </row>
    <row r="33" spans="1:4" ht="12.75">
      <c r="A33" s="3"/>
      <c r="B33" s="1"/>
      <c r="C33" s="3"/>
      <c r="D33" s="3"/>
    </row>
    <row r="34" spans="1:4" ht="12.75">
      <c r="A34" s="3"/>
      <c r="B34" s="1"/>
      <c r="C34" s="3"/>
      <c r="D34" s="3"/>
    </row>
    <row r="35" spans="1:4" ht="12.75">
      <c r="A35" s="3"/>
      <c r="B35" s="1"/>
      <c r="C35" s="3"/>
      <c r="D35" s="3"/>
    </row>
    <row r="36" spans="1:4" ht="12.75">
      <c r="A36" s="3"/>
      <c r="B36" s="1"/>
      <c r="C36" s="3"/>
      <c r="D36" s="3"/>
    </row>
    <row r="37" spans="1:4" ht="12.75">
      <c r="A37" s="3"/>
      <c r="B37" s="1"/>
      <c r="C37" s="3"/>
      <c r="D37" s="3"/>
    </row>
    <row r="38" spans="1:4" ht="12.75">
      <c r="A38" s="3"/>
      <c r="B38" s="1"/>
      <c r="C38" s="3"/>
      <c r="D38" s="3"/>
    </row>
    <row r="39" spans="1:4" ht="12.75">
      <c r="A39" s="3"/>
      <c r="B39" s="1"/>
      <c r="C39" s="3"/>
      <c r="D39" s="3"/>
    </row>
    <row r="40" spans="1:4" ht="12.75">
      <c r="A40" s="3"/>
      <c r="B40" s="1"/>
      <c r="C40" s="3"/>
      <c r="D40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&amp;CThis information is provided as an eample only, no guarratees of 
performance results is given or implied.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N40"/>
  <sheetViews>
    <sheetView zoomScalePageLayoutView="0" workbookViewId="0" topLeftCell="A1">
      <selection activeCell="H11" sqref="H11"/>
    </sheetView>
  </sheetViews>
  <sheetFormatPr defaultColWidth="9.140625" defaultRowHeight="12.75"/>
  <sheetData>
    <row r="1" ht="12.75">
      <c r="A1" t="s">
        <v>64</v>
      </c>
    </row>
    <row r="2" ht="12.75">
      <c r="A2" t="s">
        <v>51</v>
      </c>
    </row>
    <row r="3" spans="2:8" ht="12.75">
      <c r="B3" t="s">
        <v>23</v>
      </c>
      <c r="C3" s="10">
        <v>50</v>
      </c>
      <c r="H3" s="1"/>
    </row>
    <row r="4" spans="2:8" ht="12.75">
      <c r="B4" t="s">
        <v>24</v>
      </c>
      <c r="C4" s="10">
        <v>0.15</v>
      </c>
      <c r="H4" s="1"/>
    </row>
    <row r="5" spans="2:8" ht="12.75">
      <c r="B5" t="s">
        <v>25</v>
      </c>
      <c r="C5" s="1">
        <f>EXP((LN(C3)+LN(C4))/2)</f>
        <v>2.7386127875258306</v>
      </c>
      <c r="D5" s="1"/>
      <c r="H5" s="1"/>
    </row>
    <row r="6" spans="2:8" ht="12.75">
      <c r="B6" t="s">
        <v>31</v>
      </c>
      <c r="C6" s="1">
        <v>1.6</v>
      </c>
      <c r="H6" s="1"/>
    </row>
    <row r="7" spans="2:7" ht="12.75">
      <c r="B7" t="s">
        <v>68</v>
      </c>
      <c r="C7" s="1">
        <f>-0.0983*LN(C5)+1.1566</f>
        <v>1.0575675165403478</v>
      </c>
      <c r="G7" t="s">
        <v>106</v>
      </c>
    </row>
    <row r="8" spans="2:4" ht="12.75">
      <c r="B8" t="s">
        <v>74</v>
      </c>
      <c r="C8" s="10">
        <v>1</v>
      </c>
      <c r="D8" s="6" t="s">
        <v>73</v>
      </c>
    </row>
    <row r="9" spans="2:4" ht="12.75">
      <c r="B9" t="s">
        <v>70</v>
      </c>
      <c r="C9">
        <v>0.25</v>
      </c>
      <c r="D9" s="6"/>
    </row>
    <row r="10" spans="2:4" ht="12.75">
      <c r="B10" t="s">
        <v>71</v>
      </c>
      <c r="C10">
        <v>0.08</v>
      </c>
      <c r="D10" s="6"/>
    </row>
    <row r="11" spans="2:8" ht="12.75">
      <c r="B11" t="s">
        <v>12</v>
      </c>
      <c r="C11" s="2">
        <f>C7*C8*(C9*C6-C10)</f>
        <v>0.33842160529291127</v>
      </c>
      <c r="H11" s="2"/>
    </row>
    <row r="13" ht="12.75">
      <c r="A13" t="s">
        <v>32</v>
      </c>
    </row>
    <row r="14" ht="12.75">
      <c r="B14" t="s">
        <v>3</v>
      </c>
    </row>
    <row r="15" spans="1:14" ht="15">
      <c r="A15" s="1"/>
      <c r="B15">
        <v>1.25</v>
      </c>
      <c r="C15" s="1">
        <f aca="true" t="shared" si="0" ref="C15:C26">(B15-C$6)/C$11</f>
        <v>-1.0342129300434808</v>
      </c>
      <c r="D15" s="3">
        <f>IF(0.0002*C15^4+0.0055*C15^3+0.0526*C15^2+0.2388*C15+0.4399&lt;0.25,0.0002*C15^4+0.0055*C15^3+0.0526*C15^2+0.2388*C15+0.4399,IF(0.25*C15+0.5&lt;0.75,0.25*C15+0.5,0.0144*C15^3-0.1527*C15^2+0.5408*C15+0.3498))</f>
        <v>0.24333548216419293</v>
      </c>
      <c r="E15" s="3">
        <f aca="true" t="shared" si="1" ref="E15:E26">IF(D15&lt;0,0.00001,IF(D15&gt;1,0.999999,D15))</f>
        <v>0.24333548216419293</v>
      </c>
      <c r="G15" s="18" t="s">
        <v>98</v>
      </c>
      <c r="H15" s="1"/>
      <c r="I15" s="3"/>
      <c r="J15" s="3"/>
      <c r="M15" s="3"/>
      <c r="N15" s="3"/>
    </row>
    <row r="16" spans="2:14" ht="12.75">
      <c r="B16" s="1">
        <v>1.3</v>
      </c>
      <c r="C16" s="1">
        <f t="shared" si="0"/>
        <v>-0.8864682257515548</v>
      </c>
      <c r="D16" s="3">
        <f aca="true" t="shared" si="2" ref="D16:D26">IF(0.0002*C16^4+0.0055*C16^3+0.0526*C16^2+0.2388*C16+0.4399&lt;0.25,0.0002*C16^4+0.0055*C16^3+0.0526*C16^2+0.2388*C16+0.4399,IF(0.25*C16+0.5&lt;0.75,0.25*C16+0.5,0.0144*C16^3-0.1527*C16^2+0.5408*C16+0.3498))</f>
        <v>0.2783829435621113</v>
      </c>
      <c r="E16" s="3">
        <f t="shared" si="1"/>
        <v>0.2783829435621113</v>
      </c>
      <c r="G16" s="18" t="s">
        <v>86</v>
      </c>
      <c r="H16" s="1"/>
      <c r="I16" s="3"/>
      <c r="J16" s="3"/>
      <c r="L16" s="1"/>
      <c r="M16" s="3"/>
      <c r="N16" s="3"/>
    </row>
    <row r="17" spans="2:14" ht="15">
      <c r="B17" s="1">
        <v>1.35</v>
      </c>
      <c r="C17" s="1">
        <f t="shared" si="0"/>
        <v>-0.7387235214596289</v>
      </c>
      <c r="D17" s="3">
        <f t="shared" si="2"/>
        <v>0.31531911963509274</v>
      </c>
      <c r="E17" s="3">
        <f t="shared" si="1"/>
        <v>0.31531911963509274</v>
      </c>
      <c r="G17" s="18" t="s">
        <v>99</v>
      </c>
      <c r="H17" s="1"/>
      <c r="I17" s="3"/>
      <c r="J17" s="3"/>
      <c r="L17" s="1"/>
      <c r="M17" s="3"/>
      <c r="N17" s="3"/>
    </row>
    <row r="18" spans="2:14" ht="12.75">
      <c r="B18" s="1">
        <v>1.4</v>
      </c>
      <c r="C18" s="1">
        <f t="shared" si="0"/>
        <v>-0.5909788171677036</v>
      </c>
      <c r="D18" s="3">
        <f t="shared" si="2"/>
        <v>0.3522552957080741</v>
      </c>
      <c r="E18" s="3">
        <f t="shared" si="1"/>
        <v>0.3522552957080741</v>
      </c>
      <c r="G18" s="1"/>
      <c r="H18" s="1"/>
      <c r="I18" s="3"/>
      <c r="J18" s="3"/>
      <c r="L18" s="1"/>
      <c r="M18" s="3"/>
      <c r="N18" s="3"/>
    </row>
    <row r="19" spans="2:14" ht="12.75">
      <c r="B19" s="1">
        <v>1.45</v>
      </c>
      <c r="C19" s="1">
        <f t="shared" si="0"/>
        <v>-0.44323411287577774</v>
      </c>
      <c r="D19" s="3">
        <f t="shared" si="2"/>
        <v>0.38919147178105556</v>
      </c>
      <c r="E19" s="3">
        <f t="shared" si="1"/>
        <v>0.38919147178105556</v>
      </c>
      <c r="G19" s="1"/>
      <c r="H19" s="1"/>
      <c r="I19" s="3"/>
      <c r="J19" s="3"/>
      <c r="L19" s="1"/>
      <c r="M19" s="3"/>
      <c r="N19" s="3"/>
    </row>
    <row r="20" spans="2:14" ht="12.75">
      <c r="B20" s="1">
        <v>1.5</v>
      </c>
      <c r="C20" s="1">
        <f t="shared" si="0"/>
        <v>-0.2954894085838518</v>
      </c>
      <c r="D20" s="3">
        <f t="shared" si="2"/>
        <v>0.42612764785403706</v>
      </c>
      <c r="E20" s="3">
        <f t="shared" si="1"/>
        <v>0.42612764785403706</v>
      </c>
      <c r="G20" s="1"/>
      <c r="H20" s="1"/>
      <c r="I20" s="3"/>
      <c r="J20" s="3"/>
      <c r="L20" s="1"/>
      <c r="M20" s="3"/>
      <c r="N20" s="3"/>
    </row>
    <row r="21" spans="2:14" ht="12.75">
      <c r="B21" s="1">
        <v>1.55</v>
      </c>
      <c r="C21" s="1">
        <f t="shared" si="0"/>
        <v>-0.1477447042919259</v>
      </c>
      <c r="D21" s="3">
        <f t="shared" si="2"/>
        <v>0.4630638239270185</v>
      </c>
      <c r="E21" s="3">
        <f t="shared" si="1"/>
        <v>0.4630638239270185</v>
      </c>
      <c r="G21" s="1"/>
      <c r="H21" s="1"/>
      <c r="I21" s="3"/>
      <c r="J21" s="3"/>
      <c r="L21" s="1"/>
      <c r="M21" s="3"/>
      <c r="N21" s="3"/>
    </row>
    <row r="22" spans="2:14" ht="12.75">
      <c r="B22" s="1">
        <v>1.6</v>
      </c>
      <c r="C22" s="1">
        <f t="shared" si="0"/>
        <v>0</v>
      </c>
      <c r="D22" s="3">
        <f t="shared" si="2"/>
        <v>0.5</v>
      </c>
      <c r="E22" s="3">
        <f t="shared" si="1"/>
        <v>0.5</v>
      </c>
      <c r="G22" s="1"/>
      <c r="H22" s="1"/>
      <c r="I22" s="3"/>
      <c r="J22" s="3"/>
      <c r="L22" s="1"/>
      <c r="M22" s="3"/>
      <c r="N22" s="3"/>
    </row>
    <row r="23" spans="2:14" ht="12.75">
      <c r="B23" s="1">
        <v>1.7</v>
      </c>
      <c r="C23" s="1">
        <f t="shared" si="0"/>
        <v>0.2954894085838512</v>
      </c>
      <c r="D23" s="3">
        <f t="shared" si="2"/>
        <v>0.5738723521459628</v>
      </c>
      <c r="E23" s="3">
        <f t="shared" si="1"/>
        <v>0.5738723521459628</v>
      </c>
      <c r="G23" s="1"/>
      <c r="H23" s="1"/>
      <c r="I23" s="3"/>
      <c r="J23" s="3"/>
      <c r="L23" s="1"/>
      <c r="M23" s="3"/>
      <c r="N23" s="3"/>
    </row>
    <row r="24" spans="2:14" ht="12.75">
      <c r="B24" s="1">
        <v>1.8</v>
      </c>
      <c r="C24" s="1">
        <f t="shared" si="0"/>
        <v>0.590978817167703</v>
      </c>
      <c r="D24" s="3">
        <f t="shared" si="2"/>
        <v>0.6477447042919258</v>
      </c>
      <c r="E24" s="3">
        <f t="shared" si="1"/>
        <v>0.6477447042919258</v>
      </c>
      <c r="G24" s="1"/>
      <c r="H24" s="1"/>
      <c r="I24" s="3"/>
      <c r="J24" s="3"/>
      <c r="L24" s="1"/>
      <c r="M24" s="3"/>
      <c r="N24" s="3"/>
    </row>
    <row r="25" spans="2:14" ht="12.75">
      <c r="B25" s="1">
        <v>1.9</v>
      </c>
      <c r="C25" s="1">
        <f t="shared" si="0"/>
        <v>0.8864682257515542</v>
      </c>
      <c r="D25" s="3">
        <f t="shared" si="2"/>
        <v>0.7216170564378885</v>
      </c>
      <c r="E25" s="3">
        <f t="shared" si="1"/>
        <v>0.7216170564378885</v>
      </c>
      <c r="G25" s="1"/>
      <c r="H25" s="1"/>
      <c r="I25" s="3"/>
      <c r="J25" s="3"/>
      <c r="L25" s="1"/>
      <c r="M25" s="3"/>
      <c r="N25" s="3"/>
    </row>
    <row r="26" spans="2:14" ht="12.75">
      <c r="B26" s="1">
        <v>2.7</v>
      </c>
      <c r="C26" s="1">
        <f t="shared" si="0"/>
        <v>3.2503834944223673</v>
      </c>
      <c r="D26" s="3">
        <f t="shared" si="2"/>
        <v>0.9888329930914977</v>
      </c>
      <c r="E26" s="3">
        <f t="shared" si="1"/>
        <v>0.9888329930914977</v>
      </c>
      <c r="G26" s="1"/>
      <c r="H26" s="1"/>
      <c r="I26" s="3"/>
      <c r="J26" s="3"/>
      <c r="L26" s="1"/>
      <c r="M26" s="3"/>
      <c r="N26" s="3"/>
    </row>
    <row r="29" spans="3:4" ht="12.75">
      <c r="C29" s="8"/>
      <c r="D29" s="3"/>
    </row>
    <row r="30" spans="2:4" ht="12.75">
      <c r="B30" s="1"/>
      <c r="D30" s="3"/>
    </row>
    <row r="31" spans="1:4" ht="12.75">
      <c r="A31" s="3"/>
      <c r="B31" s="1"/>
      <c r="C31" s="3"/>
      <c r="D31" s="3"/>
    </row>
    <row r="32" spans="1:4" ht="12.75">
      <c r="A32" s="3"/>
      <c r="B32" s="1"/>
      <c r="C32" s="3"/>
      <c r="D32" s="3"/>
    </row>
    <row r="33" spans="1:4" ht="12.75">
      <c r="A33" s="3"/>
      <c r="B33" s="1"/>
      <c r="C33" s="3"/>
      <c r="D33" s="3"/>
    </row>
    <row r="34" spans="1:4" ht="12.75">
      <c r="A34" s="3"/>
      <c r="B34" s="1"/>
      <c r="C34" s="3"/>
      <c r="D34" s="3"/>
    </row>
    <row r="35" spans="1:4" ht="12.75">
      <c r="A35" s="3"/>
      <c r="B35" s="1"/>
      <c r="C35" s="3"/>
      <c r="D35" s="3"/>
    </row>
    <row r="36" spans="1:4" ht="12.75">
      <c r="A36" s="3"/>
      <c r="B36" s="1"/>
      <c r="C36" s="3"/>
      <c r="D36" s="3"/>
    </row>
    <row r="37" spans="1:4" ht="12.75">
      <c r="A37" s="3"/>
      <c r="B37" s="1"/>
      <c r="C37" s="3"/>
      <c r="D37" s="3"/>
    </row>
    <row r="38" spans="1:4" ht="12.75">
      <c r="A38" s="3"/>
      <c r="B38" s="1"/>
      <c r="C38" s="3"/>
      <c r="D38" s="3"/>
    </row>
    <row r="39" spans="1:4" ht="12.75">
      <c r="A39" s="3"/>
      <c r="B39" s="1"/>
      <c r="C39" s="3"/>
      <c r="D39" s="3"/>
    </row>
    <row r="40" spans="1:4" ht="12.75">
      <c r="A40" s="3"/>
      <c r="B40" s="1"/>
      <c r="C40" s="3"/>
      <c r="D40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&amp;C&amp;"Arial,Bold"&amp;12This information is provided as an eample only, no guarratees of 
performance results is given or implied.&amp;"Arial,Regular"&amp;10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N40"/>
  <sheetViews>
    <sheetView zoomScalePageLayoutView="0" workbookViewId="0" topLeftCell="A1">
      <selection activeCell="N16" sqref="N16"/>
    </sheetView>
  </sheetViews>
  <sheetFormatPr defaultColWidth="9.140625" defaultRowHeight="12.75"/>
  <sheetData>
    <row r="2" ht="12.75">
      <c r="A2" t="s">
        <v>52</v>
      </c>
    </row>
    <row r="3" spans="2:8" ht="12.75">
      <c r="B3" t="s">
        <v>23</v>
      </c>
      <c r="C3" s="10">
        <v>50</v>
      </c>
      <c r="H3" s="1"/>
    </row>
    <row r="4" spans="2:8" ht="12.75">
      <c r="B4" t="s">
        <v>24</v>
      </c>
      <c r="C4" s="10">
        <v>0.15</v>
      </c>
      <c r="H4" s="1"/>
    </row>
    <row r="5" spans="2:8" ht="12.75">
      <c r="B5" t="s">
        <v>25</v>
      </c>
      <c r="C5" s="1">
        <f>EXP((LN(C3)+LN(C4))/2)</f>
        <v>2.7386127875258306</v>
      </c>
      <c r="D5" s="1"/>
      <c r="H5" s="1"/>
    </row>
    <row r="6" spans="2:8" ht="12.75">
      <c r="B6" t="s">
        <v>31</v>
      </c>
      <c r="C6" s="1">
        <v>1.6</v>
      </c>
      <c r="H6" s="1"/>
    </row>
    <row r="7" spans="2:8" ht="12.75">
      <c r="B7" t="s">
        <v>68</v>
      </c>
      <c r="C7" s="1">
        <f>-0.0983*LN(C5)+1.1566</f>
        <v>1.0575675165403478</v>
      </c>
      <c r="G7" t="s">
        <v>106</v>
      </c>
      <c r="H7" s="1"/>
    </row>
    <row r="8" spans="2:8" ht="12.75">
      <c r="B8" t="s">
        <v>74</v>
      </c>
      <c r="C8" s="10">
        <v>1</v>
      </c>
      <c r="D8" s="6" t="s">
        <v>73</v>
      </c>
      <c r="H8" s="1"/>
    </row>
    <row r="9" spans="2:8" ht="12.75">
      <c r="B9" t="s">
        <v>70</v>
      </c>
      <c r="C9">
        <v>0.25</v>
      </c>
      <c r="D9" s="6"/>
      <c r="H9" s="1"/>
    </row>
    <row r="10" spans="2:8" ht="12.75">
      <c r="B10" t="s">
        <v>71</v>
      </c>
      <c r="C10">
        <v>0.08</v>
      </c>
      <c r="D10" s="6"/>
      <c r="H10" s="1"/>
    </row>
    <row r="11" spans="2:8" ht="12.75">
      <c r="B11" t="s">
        <v>12</v>
      </c>
      <c r="C11" s="2">
        <f>C7*C8*(C9*C6-C10)</f>
        <v>0.33842160529291127</v>
      </c>
      <c r="H11" s="2"/>
    </row>
    <row r="13" ht="12.75">
      <c r="A13" t="s">
        <v>32</v>
      </c>
    </row>
    <row r="14" ht="12.75">
      <c r="B14" t="s">
        <v>3</v>
      </c>
    </row>
    <row r="15" spans="1:14" ht="15">
      <c r="A15" s="1"/>
      <c r="B15">
        <v>1.25</v>
      </c>
      <c r="C15" s="1">
        <f aca="true" t="shared" si="0" ref="C15:C26">(B15-C$6)/C$11</f>
        <v>-1.0342129300434808</v>
      </c>
      <c r="D15" s="3">
        <f>IF(0.0002*C15^4+0.0055*C15^3+0.0526*C15^2+0.2388*C15+0.4399&lt;0.25,0.0002*C15^4+0.0055*C15^3+0.0526*C15^2+0.2388*C15+0.4399,IF(0.25*C15+0.5&lt;0.75,0.25*C15+0.5,0.0144*C15^3-0.1527*C15^2+0.5408*C15+0.3498))</f>
        <v>0.24333548216419293</v>
      </c>
      <c r="E15" s="3">
        <f aca="true" t="shared" si="1" ref="E15:E26">IF(D15&lt;0,0.00001,IF(D15&gt;1,0.999999,D15))</f>
        <v>0.24333548216419293</v>
      </c>
      <c r="G15" s="18" t="s">
        <v>100</v>
      </c>
      <c r="H15" s="1"/>
      <c r="I15" s="3"/>
      <c r="J15" s="3"/>
      <c r="M15" s="3"/>
      <c r="N15" s="3"/>
    </row>
    <row r="16" spans="2:14" ht="12.75">
      <c r="B16" s="1">
        <v>1.3</v>
      </c>
      <c r="C16" s="1">
        <f t="shared" si="0"/>
        <v>-0.8864682257515548</v>
      </c>
      <c r="D16" s="3">
        <f aca="true" t="shared" si="2" ref="D16:D26">IF(0.0002*C16^4+0.0055*C16^3+0.0526*C16^2+0.2388*C16+0.4399&lt;0.25,0.0002*C16^4+0.0055*C16^3+0.0526*C16^2+0.2388*C16+0.4399,IF(0.25*C16+0.5&lt;0.75,0.25*C16+0.5,0.0144*C16^3-0.1527*C16^2+0.5408*C16+0.3498))</f>
        <v>0.2783829435621113</v>
      </c>
      <c r="E16" s="3">
        <f t="shared" si="1"/>
        <v>0.2783829435621113</v>
      </c>
      <c r="G16" s="18" t="s">
        <v>86</v>
      </c>
      <c r="H16" s="1"/>
      <c r="I16" s="3"/>
      <c r="J16" s="3"/>
      <c r="L16" s="1"/>
      <c r="M16" s="3"/>
      <c r="N16" s="3"/>
    </row>
    <row r="17" spans="2:14" ht="15">
      <c r="B17" s="1">
        <v>1.35</v>
      </c>
      <c r="C17" s="1">
        <f t="shared" si="0"/>
        <v>-0.7387235214596289</v>
      </c>
      <c r="D17" s="3">
        <f t="shared" si="2"/>
        <v>0.31531911963509274</v>
      </c>
      <c r="E17" s="3">
        <f t="shared" si="1"/>
        <v>0.31531911963509274</v>
      </c>
      <c r="G17" s="18" t="s">
        <v>101</v>
      </c>
      <c r="H17" s="1"/>
      <c r="I17" s="3"/>
      <c r="J17" s="3"/>
      <c r="L17" s="1"/>
      <c r="M17" s="3"/>
      <c r="N17" s="3"/>
    </row>
    <row r="18" spans="2:14" ht="12.75">
      <c r="B18" s="1">
        <v>1.4</v>
      </c>
      <c r="C18" s="1">
        <f t="shared" si="0"/>
        <v>-0.5909788171677036</v>
      </c>
      <c r="D18" s="3">
        <f t="shared" si="2"/>
        <v>0.3522552957080741</v>
      </c>
      <c r="E18" s="3">
        <f t="shared" si="1"/>
        <v>0.3522552957080741</v>
      </c>
      <c r="G18" s="1"/>
      <c r="H18" s="1"/>
      <c r="I18" s="3"/>
      <c r="J18" s="3"/>
      <c r="L18" s="1"/>
      <c r="M18" s="3"/>
      <c r="N18" s="3"/>
    </row>
    <row r="19" spans="2:14" ht="12.75">
      <c r="B19" s="1">
        <v>1.45</v>
      </c>
      <c r="C19" s="1">
        <f t="shared" si="0"/>
        <v>-0.44323411287577774</v>
      </c>
      <c r="D19" s="3">
        <f t="shared" si="2"/>
        <v>0.38919147178105556</v>
      </c>
      <c r="E19" s="3">
        <f t="shared" si="1"/>
        <v>0.38919147178105556</v>
      </c>
      <c r="G19" s="1"/>
      <c r="H19" s="1"/>
      <c r="I19" s="3"/>
      <c r="J19" s="3"/>
      <c r="L19" s="1"/>
      <c r="M19" s="3"/>
      <c r="N19" s="3"/>
    </row>
    <row r="20" spans="2:14" ht="12.75">
      <c r="B20" s="1">
        <v>1.5</v>
      </c>
      <c r="C20" s="1">
        <f t="shared" si="0"/>
        <v>-0.2954894085838518</v>
      </c>
      <c r="D20" s="3">
        <f t="shared" si="2"/>
        <v>0.42612764785403706</v>
      </c>
      <c r="E20" s="3">
        <f t="shared" si="1"/>
        <v>0.42612764785403706</v>
      </c>
      <c r="G20" s="1"/>
      <c r="H20" s="1"/>
      <c r="I20" s="3"/>
      <c r="J20" s="3"/>
      <c r="L20" s="1"/>
      <c r="M20" s="3"/>
      <c r="N20" s="3"/>
    </row>
    <row r="21" spans="2:14" ht="12.75">
      <c r="B21" s="1">
        <v>1.55</v>
      </c>
      <c r="C21" s="1">
        <f t="shared" si="0"/>
        <v>-0.1477447042919259</v>
      </c>
      <c r="D21" s="3">
        <f t="shared" si="2"/>
        <v>0.4630638239270185</v>
      </c>
      <c r="E21" s="3">
        <f t="shared" si="1"/>
        <v>0.4630638239270185</v>
      </c>
      <c r="G21" s="1"/>
      <c r="H21" s="1"/>
      <c r="I21" s="3"/>
      <c r="J21" s="3"/>
      <c r="L21" s="1"/>
      <c r="M21" s="3"/>
      <c r="N21" s="3"/>
    </row>
    <row r="22" spans="2:14" ht="12.75">
      <c r="B22" s="1">
        <v>1.6</v>
      </c>
      <c r="C22" s="1">
        <f t="shared" si="0"/>
        <v>0</v>
      </c>
      <c r="D22" s="3">
        <f t="shared" si="2"/>
        <v>0.5</v>
      </c>
      <c r="E22" s="3">
        <f t="shared" si="1"/>
        <v>0.5</v>
      </c>
      <c r="G22" s="1"/>
      <c r="H22" s="1"/>
      <c r="I22" s="3"/>
      <c r="J22" s="3"/>
      <c r="L22" s="1"/>
      <c r="M22" s="3"/>
      <c r="N22" s="3"/>
    </row>
    <row r="23" spans="2:14" ht="12.75">
      <c r="B23" s="1">
        <v>1.7</v>
      </c>
      <c r="C23" s="1">
        <f t="shared" si="0"/>
        <v>0.2954894085838512</v>
      </c>
      <c r="D23" s="3">
        <f t="shared" si="2"/>
        <v>0.5738723521459628</v>
      </c>
      <c r="E23" s="3">
        <f t="shared" si="1"/>
        <v>0.5738723521459628</v>
      </c>
      <c r="G23" s="1"/>
      <c r="H23" s="1"/>
      <c r="I23" s="3"/>
      <c r="J23" s="3"/>
      <c r="L23" s="1"/>
      <c r="M23" s="3"/>
      <c r="N23" s="3"/>
    </row>
    <row r="24" spans="2:14" ht="12.75">
      <c r="B24" s="1">
        <v>1.8</v>
      </c>
      <c r="C24" s="1">
        <f t="shared" si="0"/>
        <v>0.590978817167703</v>
      </c>
      <c r="D24" s="3">
        <f t="shared" si="2"/>
        <v>0.6477447042919258</v>
      </c>
      <c r="E24" s="3">
        <f t="shared" si="1"/>
        <v>0.6477447042919258</v>
      </c>
      <c r="G24" s="1"/>
      <c r="H24" s="1"/>
      <c r="I24" s="3"/>
      <c r="J24" s="3"/>
      <c r="L24" s="1"/>
      <c r="M24" s="3"/>
      <c r="N24" s="3"/>
    </row>
    <row r="25" spans="2:14" ht="12.75">
      <c r="B25" s="1">
        <v>1.9</v>
      </c>
      <c r="C25" s="1">
        <f t="shared" si="0"/>
        <v>0.8864682257515542</v>
      </c>
      <c r="D25" s="3">
        <f t="shared" si="2"/>
        <v>0.7216170564378885</v>
      </c>
      <c r="E25" s="3">
        <f t="shared" si="1"/>
        <v>0.7216170564378885</v>
      </c>
      <c r="G25" s="1"/>
      <c r="H25" s="1"/>
      <c r="I25" s="3"/>
      <c r="J25" s="3"/>
      <c r="L25" s="1"/>
      <c r="M25" s="3"/>
      <c r="N25" s="3"/>
    </row>
    <row r="26" spans="2:14" ht="12.75">
      <c r="B26" s="1">
        <v>2.7</v>
      </c>
      <c r="C26" s="1">
        <f t="shared" si="0"/>
        <v>3.2503834944223673</v>
      </c>
      <c r="D26" s="3">
        <f t="shared" si="2"/>
        <v>0.9888329930914977</v>
      </c>
      <c r="E26" s="3">
        <f t="shared" si="1"/>
        <v>0.9888329930914977</v>
      </c>
      <c r="G26" s="1"/>
      <c r="H26" s="1"/>
      <c r="I26" s="3"/>
      <c r="J26" s="3"/>
      <c r="L26" s="1"/>
      <c r="M26" s="3"/>
      <c r="N26" s="3"/>
    </row>
    <row r="29" spans="3:4" ht="12.75">
      <c r="C29" s="8"/>
      <c r="D29" s="3"/>
    </row>
    <row r="30" spans="2:4" ht="12.75">
      <c r="B30" s="1"/>
      <c r="D30" s="3"/>
    </row>
    <row r="31" spans="1:4" ht="12.75">
      <c r="A31" s="3"/>
      <c r="B31" s="1"/>
      <c r="C31" s="3"/>
      <c r="D31" s="3"/>
    </row>
    <row r="32" spans="1:4" ht="12.75">
      <c r="A32" s="3"/>
      <c r="B32" s="1"/>
      <c r="C32" s="3"/>
      <c r="D32" s="3"/>
    </row>
    <row r="33" spans="1:4" ht="12.75">
      <c r="A33" s="3"/>
      <c r="B33" s="1"/>
      <c r="C33" s="3"/>
      <c r="D33" s="3"/>
    </row>
    <row r="34" spans="1:4" ht="12.75">
      <c r="A34" s="3"/>
      <c r="B34" s="1"/>
      <c r="C34" s="3"/>
      <c r="D34" s="3"/>
    </row>
    <row r="35" spans="1:4" ht="12.75">
      <c r="A35" s="3"/>
      <c r="B35" s="1"/>
      <c r="C35" s="3"/>
      <c r="D35" s="3"/>
    </row>
    <row r="36" spans="1:4" ht="12.75">
      <c r="A36" s="3"/>
      <c r="B36" s="1"/>
      <c r="C36" s="3"/>
      <c r="D36" s="3"/>
    </row>
    <row r="37" spans="1:4" ht="12.75">
      <c r="A37" s="3"/>
      <c r="B37" s="1"/>
      <c r="C37" s="3"/>
      <c r="D37" s="3"/>
    </row>
    <row r="38" spans="1:4" ht="12.75">
      <c r="A38" s="3"/>
      <c r="B38" s="1"/>
      <c r="C38" s="3"/>
      <c r="D38" s="3"/>
    </row>
    <row r="39" spans="1:4" ht="12.75">
      <c r="A39" s="3"/>
      <c r="B39" s="1"/>
      <c r="C39" s="3"/>
      <c r="D39" s="3"/>
    </row>
    <row r="40" spans="1:4" ht="12.75">
      <c r="A40" s="3"/>
      <c r="B40" s="1"/>
      <c r="C40" s="3"/>
      <c r="D40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&amp;C&amp;"Arial,Bold"&amp;12This information is provided as an eample only, no guarratees of 
performance results is given or implied.&amp;"Arial,Regular"&amp;10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K76"/>
  <sheetViews>
    <sheetView zoomScale="75" zoomScaleNormal="75" zoomScalePageLayoutView="0" workbookViewId="0" topLeftCell="A1">
      <selection activeCell="K69" sqref="K69"/>
    </sheetView>
  </sheetViews>
  <sheetFormatPr defaultColWidth="9.140625" defaultRowHeight="12.75"/>
  <sheetData>
    <row r="7" spans="1:11" ht="15">
      <c r="A7" s="11" t="s">
        <v>81</v>
      </c>
      <c r="B7" s="12"/>
      <c r="C7" s="27" t="s">
        <v>82</v>
      </c>
      <c r="D7" s="28"/>
      <c r="E7" s="29"/>
      <c r="F7" s="1"/>
      <c r="G7" s="1"/>
      <c r="H7" s="1"/>
      <c r="I7" s="1"/>
      <c r="J7" s="1"/>
      <c r="K7" s="1"/>
    </row>
    <row r="8" spans="1:11" s="17" customFormat="1" ht="15">
      <c r="A8" s="13" t="s">
        <v>84</v>
      </c>
      <c r="B8" s="14"/>
      <c r="C8" s="15"/>
      <c r="D8" s="15"/>
      <c r="E8" s="15"/>
      <c r="F8" s="16"/>
      <c r="G8" s="16"/>
      <c r="H8" s="16"/>
      <c r="I8" s="16"/>
      <c r="J8" s="16"/>
      <c r="K8" s="16"/>
    </row>
    <row r="9" spans="1:11" s="17" customFormat="1" ht="15">
      <c r="A9" s="13" t="s">
        <v>83</v>
      </c>
      <c r="B9" s="14"/>
      <c r="C9" s="15"/>
      <c r="D9" s="15"/>
      <c r="E9" s="15"/>
      <c r="F9" s="16"/>
      <c r="G9" s="16"/>
      <c r="H9" s="16"/>
      <c r="I9" s="16"/>
      <c r="J9" s="16"/>
      <c r="K9" s="16"/>
    </row>
    <row r="10" spans="1:11" ht="15">
      <c r="A10" s="11" t="s">
        <v>80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54</v>
      </c>
      <c r="B11" s="1" t="s">
        <v>55</v>
      </c>
      <c r="C11" s="1" t="s">
        <v>56</v>
      </c>
      <c r="D11" s="1"/>
      <c r="E11" s="1" t="s">
        <v>57</v>
      </c>
      <c r="F11" s="1"/>
      <c r="G11" s="1"/>
      <c r="H11" s="1"/>
      <c r="I11" s="1"/>
      <c r="J11" s="1"/>
      <c r="K11" s="1"/>
    </row>
    <row r="12" spans="1:11" ht="12.75">
      <c r="A12" s="10">
        <v>100</v>
      </c>
      <c r="B12" s="10">
        <v>9.5</v>
      </c>
      <c r="C12" s="10">
        <v>46.9</v>
      </c>
      <c r="D12" s="1"/>
      <c r="E12" s="1">
        <f>EXP((LN(A12)+LN(B12))/2)</f>
        <v>30.822070014844886</v>
      </c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 t="s">
        <v>58</v>
      </c>
      <c r="E13" s="1"/>
      <c r="F13" s="1"/>
      <c r="G13" s="1" t="s">
        <v>59</v>
      </c>
      <c r="H13" s="1"/>
      <c r="I13" s="1"/>
      <c r="J13" s="1" t="s">
        <v>60</v>
      </c>
      <c r="K13" s="1"/>
    </row>
    <row r="14" spans="1:11" ht="12.75">
      <c r="A14" s="1" t="s">
        <v>60</v>
      </c>
      <c r="B14" s="1" t="s">
        <v>59</v>
      </c>
      <c r="C14" s="1" t="s">
        <v>56</v>
      </c>
      <c r="D14" s="1" t="s">
        <v>61</v>
      </c>
      <c r="E14" s="1" t="s">
        <v>62</v>
      </c>
      <c r="F14" s="1" t="s">
        <v>56</v>
      </c>
      <c r="G14" s="1" t="s">
        <v>61</v>
      </c>
      <c r="H14" s="1" t="s">
        <v>62</v>
      </c>
      <c r="I14" s="1" t="s">
        <v>56</v>
      </c>
      <c r="J14" s="1" t="s">
        <v>61</v>
      </c>
      <c r="K14" s="1" t="s">
        <v>62</v>
      </c>
    </row>
    <row r="15" spans="1:11" ht="12.75">
      <c r="A15" s="10"/>
      <c r="B15" s="10">
        <v>1.3</v>
      </c>
      <c r="C15" s="10">
        <v>16.52</v>
      </c>
      <c r="D15" s="10">
        <v>3.65</v>
      </c>
      <c r="E15" s="10">
        <v>1.01</v>
      </c>
      <c r="F15" s="1">
        <f>C15</f>
        <v>16.52</v>
      </c>
      <c r="G15" s="1">
        <f>D15</f>
        <v>3.65</v>
      </c>
      <c r="H15" s="1">
        <f>E15</f>
        <v>1.01</v>
      </c>
      <c r="I15" s="1">
        <f>F25</f>
        <v>99.99999999999999</v>
      </c>
      <c r="J15" s="1">
        <f>G25</f>
        <v>18.438377000000006</v>
      </c>
      <c r="K15" s="1">
        <f>H25</f>
        <v>1.5444709999999997</v>
      </c>
    </row>
    <row r="16" spans="1:11" ht="12.75">
      <c r="A16" s="10">
        <v>1.3</v>
      </c>
      <c r="B16" s="10">
        <v>1.35</v>
      </c>
      <c r="C16" s="10">
        <v>29.25</v>
      </c>
      <c r="D16" s="10">
        <v>5.8</v>
      </c>
      <c r="E16" s="10">
        <v>1.08</v>
      </c>
      <c r="F16" s="1">
        <f aca="true" t="shared" si="0" ref="F16:F25">C16+F15</f>
        <v>45.769999999999996</v>
      </c>
      <c r="G16" s="1">
        <f aca="true" t="shared" si="1" ref="G16:G25">(C16*D16+F15*G15)/F16</f>
        <v>5.023989512781299</v>
      </c>
      <c r="H16" s="1">
        <f aca="true" t="shared" si="2" ref="H16:H25">(C16*E16+F15*H15)/F16</f>
        <v>1.0547345422766004</v>
      </c>
      <c r="I16" s="1">
        <f aca="true" t="shared" si="3" ref="I16:I25">I15-C15</f>
        <v>83.47999999999999</v>
      </c>
      <c r="J16" s="1">
        <f aca="true" t="shared" si="4" ref="J16:J25">(I15*J15-C15*D15)/I16</f>
        <v>21.364874221370393</v>
      </c>
      <c r="K16" s="1">
        <f aca="true" t="shared" si="5" ref="K16:K25">(I15*K15-C15*E15)/I16</f>
        <v>1.6502383804504068</v>
      </c>
    </row>
    <row r="17" spans="1:11" ht="12.75">
      <c r="A17" s="10">
        <v>1.35</v>
      </c>
      <c r="B17" s="10">
        <v>1.4</v>
      </c>
      <c r="C17" s="10">
        <v>18.25</v>
      </c>
      <c r="D17" s="10">
        <v>9.9</v>
      </c>
      <c r="E17" s="10">
        <v>1.04</v>
      </c>
      <c r="F17" s="1">
        <f t="shared" si="0"/>
        <v>64.02</v>
      </c>
      <c r="G17" s="1">
        <f t="shared" si="1"/>
        <v>6.413980006248049</v>
      </c>
      <c r="H17" s="1">
        <f t="shared" si="2"/>
        <v>1.050534208059981</v>
      </c>
      <c r="I17" s="1">
        <f t="shared" si="3"/>
        <v>54.22999999999999</v>
      </c>
      <c r="J17" s="1">
        <f t="shared" si="4"/>
        <v>29.76009035589158</v>
      </c>
      <c r="K17" s="1">
        <f t="shared" si="5"/>
        <v>1.9578074866310153</v>
      </c>
    </row>
    <row r="18" spans="1:11" ht="12.75">
      <c r="A18" s="10">
        <v>1.4</v>
      </c>
      <c r="B18" s="10">
        <v>1.45</v>
      </c>
      <c r="C18" s="10">
        <v>8.29</v>
      </c>
      <c r="D18" s="10">
        <v>15.67</v>
      </c>
      <c r="E18" s="10">
        <v>1.4</v>
      </c>
      <c r="F18" s="1">
        <f t="shared" si="0"/>
        <v>72.31</v>
      </c>
      <c r="G18" s="1">
        <f t="shared" si="1"/>
        <v>7.475138984926012</v>
      </c>
      <c r="H18" s="1">
        <f t="shared" si="2"/>
        <v>1.0905988106762547</v>
      </c>
      <c r="I18" s="1">
        <f t="shared" si="3"/>
        <v>35.97999999999999</v>
      </c>
      <c r="J18" s="1">
        <f t="shared" si="4"/>
        <v>39.83364924958312</v>
      </c>
      <c r="K18" s="1">
        <f t="shared" si="5"/>
        <v>2.423343524180099</v>
      </c>
    </row>
    <row r="19" spans="1:11" ht="12.75">
      <c r="A19" s="10">
        <v>1.45</v>
      </c>
      <c r="B19" s="10">
        <v>1.5</v>
      </c>
      <c r="C19" s="10">
        <v>4.82</v>
      </c>
      <c r="D19" s="10">
        <v>21.32</v>
      </c>
      <c r="E19" s="10">
        <v>1.86</v>
      </c>
      <c r="F19" s="1">
        <f t="shared" si="0"/>
        <v>77.13</v>
      </c>
      <c r="G19" s="1">
        <f t="shared" si="1"/>
        <v>8.340330610657332</v>
      </c>
      <c r="H19" s="1">
        <f t="shared" si="2"/>
        <v>1.138680150395436</v>
      </c>
      <c r="I19" s="1">
        <f t="shared" si="3"/>
        <v>27.68999999999999</v>
      </c>
      <c r="J19" s="1">
        <f t="shared" si="4"/>
        <v>47.067908992416065</v>
      </c>
      <c r="K19" s="1">
        <f t="shared" si="5"/>
        <v>2.7297183098591535</v>
      </c>
    </row>
    <row r="20" spans="1:11" ht="12.75">
      <c r="A20" s="10">
        <v>1.5</v>
      </c>
      <c r="B20" s="10">
        <v>1.55</v>
      </c>
      <c r="C20" s="10">
        <v>3.25</v>
      </c>
      <c r="D20" s="10">
        <v>24.45</v>
      </c>
      <c r="E20" s="10">
        <v>1.98</v>
      </c>
      <c r="F20" s="1">
        <f t="shared" si="0"/>
        <v>80.38</v>
      </c>
      <c r="G20" s="1">
        <f t="shared" si="1"/>
        <v>8.99169196317492</v>
      </c>
      <c r="H20" s="1">
        <f t="shared" si="2"/>
        <v>1.1726971883553121</v>
      </c>
      <c r="I20" s="1">
        <f t="shared" si="3"/>
        <v>22.86999999999999</v>
      </c>
      <c r="J20" s="1">
        <f t="shared" si="4"/>
        <v>52.49444687363361</v>
      </c>
      <c r="K20" s="1">
        <f t="shared" si="5"/>
        <v>2.913017052907738</v>
      </c>
    </row>
    <row r="21" spans="1:11" ht="12.75">
      <c r="A21" s="10">
        <v>1.55</v>
      </c>
      <c r="B21" s="10">
        <v>1.6</v>
      </c>
      <c r="C21" s="10">
        <v>2.87</v>
      </c>
      <c r="D21" s="10">
        <v>27.92</v>
      </c>
      <c r="E21" s="10">
        <v>2.37</v>
      </c>
      <c r="F21" s="1">
        <f t="shared" si="0"/>
        <v>83.25</v>
      </c>
      <c r="G21" s="1">
        <f t="shared" si="1"/>
        <v>9.644235435435437</v>
      </c>
      <c r="H21" s="1">
        <f t="shared" si="2"/>
        <v>1.2139735735735733</v>
      </c>
      <c r="I21" s="1">
        <f t="shared" si="3"/>
        <v>19.61999999999999</v>
      </c>
      <c r="J21" s="1">
        <f t="shared" si="4"/>
        <v>57.13993374108057</v>
      </c>
      <c r="K21" s="1">
        <f t="shared" si="5"/>
        <v>3.067568807339448</v>
      </c>
    </row>
    <row r="22" spans="1:11" ht="12.75">
      <c r="A22" s="10">
        <v>1.6</v>
      </c>
      <c r="B22" s="10">
        <v>1.7</v>
      </c>
      <c r="C22" s="10">
        <v>3.74</v>
      </c>
      <c r="D22" s="10">
        <v>33.08</v>
      </c>
      <c r="E22" s="10">
        <v>2.65</v>
      </c>
      <c r="F22" s="1">
        <f t="shared" si="0"/>
        <v>86.99</v>
      </c>
      <c r="G22" s="1">
        <f t="shared" si="1"/>
        <v>10.651819749396484</v>
      </c>
      <c r="H22" s="1">
        <f t="shared" si="2"/>
        <v>1.2757133003793537</v>
      </c>
      <c r="I22" s="1">
        <f t="shared" si="3"/>
        <v>16.74999999999999</v>
      </c>
      <c r="J22" s="1">
        <f t="shared" si="4"/>
        <v>62.146573134328406</v>
      </c>
      <c r="K22" s="1">
        <f t="shared" si="5"/>
        <v>3.1870925373134305</v>
      </c>
    </row>
    <row r="23" spans="1:11" ht="12.75">
      <c r="A23" s="10">
        <v>1.7</v>
      </c>
      <c r="B23" s="10">
        <v>1.8</v>
      </c>
      <c r="C23" s="10">
        <v>2.24</v>
      </c>
      <c r="D23" s="10">
        <v>40.49</v>
      </c>
      <c r="E23" s="10">
        <v>2.99</v>
      </c>
      <c r="F23" s="1">
        <f t="shared" si="0"/>
        <v>89.22999999999999</v>
      </c>
      <c r="G23" s="1">
        <f t="shared" si="1"/>
        <v>11.400867421270876</v>
      </c>
      <c r="H23" s="1">
        <f t="shared" si="2"/>
        <v>1.3187481788636106</v>
      </c>
      <c r="I23" s="1">
        <f t="shared" si="3"/>
        <v>13.00999999999999</v>
      </c>
      <c r="J23" s="1">
        <f t="shared" si="4"/>
        <v>70.50237509608</v>
      </c>
      <c r="K23" s="1">
        <f t="shared" si="5"/>
        <v>3.341491160645654</v>
      </c>
    </row>
    <row r="24" spans="1:11" ht="12.75">
      <c r="A24" s="10">
        <v>1.8</v>
      </c>
      <c r="B24" s="10">
        <v>1.9</v>
      </c>
      <c r="C24" s="10">
        <v>0.97</v>
      </c>
      <c r="D24" s="10">
        <v>47.39</v>
      </c>
      <c r="E24" s="10">
        <v>3.36</v>
      </c>
      <c r="F24" s="1">
        <f t="shared" si="0"/>
        <v>90.19999999999999</v>
      </c>
      <c r="G24" s="1">
        <f t="shared" si="1"/>
        <v>11.787890243902442</v>
      </c>
      <c r="H24" s="1">
        <f t="shared" si="2"/>
        <v>1.3406995565410196</v>
      </c>
      <c r="I24" s="1">
        <f t="shared" si="3"/>
        <v>10.769999999999989</v>
      </c>
      <c r="J24" s="1">
        <f t="shared" si="4"/>
        <v>76.74450324976796</v>
      </c>
      <c r="K24" s="1">
        <f t="shared" si="5"/>
        <v>3.4145961002785477</v>
      </c>
    </row>
    <row r="25" spans="1:11" ht="12.75">
      <c r="A25" s="10">
        <v>1.9</v>
      </c>
      <c r="B25" s="10"/>
      <c r="C25" s="10">
        <v>9.8</v>
      </c>
      <c r="D25" s="10">
        <v>79.65</v>
      </c>
      <c r="E25" s="10">
        <v>3.42</v>
      </c>
      <c r="F25" s="1">
        <f t="shared" si="0"/>
        <v>99.99999999999999</v>
      </c>
      <c r="G25" s="1">
        <f t="shared" si="1"/>
        <v>18.438377000000006</v>
      </c>
      <c r="H25" s="1">
        <f t="shared" si="2"/>
        <v>1.5444709999999997</v>
      </c>
      <c r="I25" s="1">
        <f t="shared" si="3"/>
        <v>9.799999999999988</v>
      </c>
      <c r="J25" s="1">
        <f t="shared" si="4"/>
        <v>79.6500000000001</v>
      </c>
      <c r="K25" s="1">
        <f t="shared" si="5"/>
        <v>3.419999999999996</v>
      </c>
    </row>
    <row r="26" spans="1:11" ht="12.75">
      <c r="A26" s="1"/>
      <c r="B26" s="1"/>
      <c r="C26" s="1">
        <f>SUM(C15:C25)</f>
        <v>99.99999999999999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54</v>
      </c>
      <c r="B27" s="1" t="s">
        <v>55</v>
      </c>
      <c r="C27" s="1" t="s">
        <v>56</v>
      </c>
      <c r="D27" s="1"/>
      <c r="E27" s="1" t="s">
        <v>57</v>
      </c>
      <c r="F27" s="1"/>
      <c r="G27" s="1"/>
      <c r="H27" s="1"/>
      <c r="I27" s="1"/>
      <c r="J27" s="1"/>
      <c r="K27" s="1"/>
    </row>
    <row r="28" spans="1:11" ht="12.75">
      <c r="A28" s="10">
        <v>9.5</v>
      </c>
      <c r="B28" s="10">
        <v>0.5</v>
      </c>
      <c r="C28" s="10">
        <v>36.2</v>
      </c>
      <c r="D28" s="1"/>
      <c r="E28" s="1">
        <f>EXP((LN(A28)+LN(B28))/2)</f>
        <v>2.179449471770337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 t="s">
        <v>58</v>
      </c>
      <c r="E29" s="1"/>
      <c r="F29" s="1"/>
      <c r="G29" s="1" t="s">
        <v>59</v>
      </c>
      <c r="H29" s="1"/>
      <c r="I29" s="1"/>
      <c r="J29" s="1" t="s">
        <v>60</v>
      </c>
      <c r="K29" s="1"/>
    </row>
    <row r="30" spans="1:11" ht="12.75">
      <c r="A30" s="1" t="s">
        <v>60</v>
      </c>
      <c r="B30" s="1" t="s">
        <v>59</v>
      </c>
      <c r="C30" s="1" t="s">
        <v>56</v>
      </c>
      <c r="D30" s="1" t="s">
        <v>61</v>
      </c>
      <c r="E30" s="1" t="s">
        <v>62</v>
      </c>
      <c r="F30" s="1" t="s">
        <v>56</v>
      </c>
      <c r="G30" s="1" t="s">
        <v>61</v>
      </c>
      <c r="H30" s="1" t="s">
        <v>62</v>
      </c>
      <c r="I30" s="1" t="s">
        <v>56</v>
      </c>
      <c r="J30" s="1" t="s">
        <v>61</v>
      </c>
      <c r="K30" s="1" t="s">
        <v>62</v>
      </c>
    </row>
    <row r="31" spans="1:11" ht="12.75">
      <c r="A31" s="10"/>
      <c r="B31" s="10">
        <v>1.3</v>
      </c>
      <c r="C31" s="10">
        <v>26</v>
      </c>
      <c r="D31" s="10">
        <v>2.33</v>
      </c>
      <c r="E31" s="10">
        <v>0.94</v>
      </c>
      <c r="F31" s="1">
        <f>C31</f>
        <v>26</v>
      </c>
      <c r="G31" s="1">
        <f>D31</f>
        <v>2.33</v>
      </c>
      <c r="H31" s="1">
        <f>E31</f>
        <v>0.94</v>
      </c>
      <c r="I31" s="1">
        <f>F41</f>
        <v>100.00000000000001</v>
      </c>
      <c r="J31" s="1">
        <f>G41</f>
        <v>22.18024099999999</v>
      </c>
      <c r="K31" s="1">
        <f>H41</f>
        <v>1.2794979999999998</v>
      </c>
    </row>
    <row r="32" spans="1:11" ht="12.75">
      <c r="A32" s="10">
        <v>1.3</v>
      </c>
      <c r="B32" s="10">
        <v>1.35</v>
      </c>
      <c r="C32" s="10">
        <v>22.57</v>
      </c>
      <c r="D32" s="10">
        <v>5.51</v>
      </c>
      <c r="E32" s="10">
        <v>0.86</v>
      </c>
      <c r="F32" s="1">
        <f aca="true" t="shared" si="6" ref="F32:F41">C32+F31</f>
        <v>48.57</v>
      </c>
      <c r="G32" s="1">
        <f aca="true" t="shared" si="7" ref="G32:G41">(C32*D32+F31*G31)/F32</f>
        <v>3.807714638665843</v>
      </c>
      <c r="H32" s="1">
        <f aca="true" t="shared" si="8" ref="H32:H41">(C32*E32+F31*H31)/F32</f>
        <v>0.9028247889643813</v>
      </c>
      <c r="I32" s="1">
        <f aca="true" t="shared" si="9" ref="I32:I41">I31-C31</f>
        <v>74.00000000000001</v>
      </c>
      <c r="J32" s="1">
        <f aca="true" t="shared" si="10" ref="J32:J41">(I31*J31-C31*D31)/I32</f>
        <v>29.15464999999999</v>
      </c>
      <c r="K32" s="1">
        <f aca="true" t="shared" si="11" ref="K32:K41">(I31*K31-C31*E31)/I32</f>
        <v>1.3987810810810808</v>
      </c>
    </row>
    <row r="33" spans="1:11" ht="12.75">
      <c r="A33" s="10">
        <v>1.35</v>
      </c>
      <c r="B33" s="10">
        <v>1.4</v>
      </c>
      <c r="C33" s="10">
        <v>13.34</v>
      </c>
      <c r="D33" s="10">
        <v>8.61</v>
      </c>
      <c r="E33" s="10">
        <v>0.88</v>
      </c>
      <c r="F33" s="1">
        <f t="shared" si="6"/>
        <v>61.91</v>
      </c>
      <c r="G33" s="1">
        <f t="shared" si="7"/>
        <v>4.842482636084639</v>
      </c>
      <c r="H33" s="1">
        <f t="shared" si="8"/>
        <v>0.8979066386690358</v>
      </c>
      <c r="I33" s="1">
        <f t="shared" si="9"/>
        <v>51.430000000000014</v>
      </c>
      <c r="J33" s="1">
        <f t="shared" si="10"/>
        <v>39.53107913669063</v>
      </c>
      <c r="K33" s="1">
        <f t="shared" si="11"/>
        <v>1.6352245770950802</v>
      </c>
    </row>
    <row r="34" spans="1:11" ht="12.75">
      <c r="A34" s="10">
        <v>1.4</v>
      </c>
      <c r="B34" s="10">
        <v>1.45</v>
      </c>
      <c r="C34" s="10">
        <v>7.92</v>
      </c>
      <c r="D34" s="10">
        <v>12.86</v>
      </c>
      <c r="E34" s="10">
        <v>1</v>
      </c>
      <c r="F34" s="1">
        <f t="shared" si="6"/>
        <v>69.83</v>
      </c>
      <c r="G34" s="1">
        <f t="shared" si="7"/>
        <v>5.751815838464843</v>
      </c>
      <c r="H34" s="1">
        <f t="shared" si="8"/>
        <v>0.9094858943147645</v>
      </c>
      <c r="I34" s="1">
        <f t="shared" si="9"/>
        <v>38.09000000000002</v>
      </c>
      <c r="J34" s="1">
        <f t="shared" si="10"/>
        <v>50.36035704909422</v>
      </c>
      <c r="K34" s="1">
        <f t="shared" si="11"/>
        <v>1.8997217117353626</v>
      </c>
    </row>
    <row r="35" spans="1:11" ht="12.75">
      <c r="A35" s="10">
        <v>1.45</v>
      </c>
      <c r="B35" s="10">
        <v>1.5</v>
      </c>
      <c r="C35" s="10">
        <v>3.43</v>
      </c>
      <c r="D35" s="10">
        <v>17.57</v>
      </c>
      <c r="E35" s="10">
        <v>1.29</v>
      </c>
      <c r="F35" s="1">
        <f t="shared" si="6"/>
        <v>73.26</v>
      </c>
      <c r="G35" s="1">
        <f t="shared" si="7"/>
        <v>6.305137865137865</v>
      </c>
      <c r="H35" s="1">
        <f t="shared" si="8"/>
        <v>0.9273013923013923</v>
      </c>
      <c r="I35" s="1">
        <f t="shared" si="9"/>
        <v>30.170000000000016</v>
      </c>
      <c r="J35" s="1">
        <f t="shared" si="10"/>
        <v>60.20466688763668</v>
      </c>
      <c r="K35" s="1">
        <f t="shared" si="11"/>
        <v>2.1359098442161075</v>
      </c>
    </row>
    <row r="36" spans="1:11" ht="12.75">
      <c r="A36" s="10">
        <v>1.5</v>
      </c>
      <c r="B36" s="10">
        <v>1.55</v>
      </c>
      <c r="C36" s="10">
        <v>2.58</v>
      </c>
      <c r="D36" s="10">
        <v>22.01</v>
      </c>
      <c r="E36" s="10">
        <v>1.43</v>
      </c>
      <c r="F36" s="1">
        <f t="shared" si="6"/>
        <v>75.84</v>
      </c>
      <c r="G36" s="1">
        <f t="shared" si="7"/>
        <v>6.839401371308017</v>
      </c>
      <c r="H36" s="1">
        <f t="shared" si="8"/>
        <v>0.9444026898734178</v>
      </c>
      <c r="I36" s="1">
        <f t="shared" si="9"/>
        <v>26.740000000000016</v>
      </c>
      <c r="J36" s="1">
        <f t="shared" si="10"/>
        <v>65.67351159311886</v>
      </c>
      <c r="K36" s="1">
        <f t="shared" si="11"/>
        <v>2.2444166043380687</v>
      </c>
    </row>
    <row r="37" spans="1:11" ht="12.75">
      <c r="A37" s="10">
        <v>1.55</v>
      </c>
      <c r="B37" s="10">
        <v>1.6</v>
      </c>
      <c r="C37" s="10">
        <v>1.61</v>
      </c>
      <c r="D37" s="10">
        <v>29.93</v>
      </c>
      <c r="E37" s="10">
        <v>1.75</v>
      </c>
      <c r="F37" s="1">
        <f t="shared" si="6"/>
        <v>77.45</v>
      </c>
      <c r="G37" s="1">
        <f t="shared" si="7"/>
        <v>7.319399612653325</v>
      </c>
      <c r="H37" s="1">
        <f t="shared" si="8"/>
        <v>0.9611491284699807</v>
      </c>
      <c r="I37" s="1">
        <f t="shared" si="9"/>
        <v>24.160000000000018</v>
      </c>
      <c r="J37" s="1">
        <f t="shared" si="10"/>
        <v>70.33625413907276</v>
      </c>
      <c r="K37" s="1">
        <f t="shared" si="11"/>
        <v>2.3313865894039716</v>
      </c>
    </row>
    <row r="38" spans="1:11" ht="12.75">
      <c r="A38" s="10">
        <v>1.6</v>
      </c>
      <c r="B38" s="10">
        <v>1.7</v>
      </c>
      <c r="C38" s="10">
        <v>2.06</v>
      </c>
      <c r="D38" s="10">
        <v>33.13</v>
      </c>
      <c r="E38" s="10">
        <v>1.96</v>
      </c>
      <c r="F38" s="1">
        <f t="shared" si="6"/>
        <v>79.51</v>
      </c>
      <c r="G38" s="1">
        <f t="shared" si="7"/>
        <v>7.9881184756634385</v>
      </c>
      <c r="H38" s="1">
        <f t="shared" si="8"/>
        <v>0.9870280467865676</v>
      </c>
      <c r="I38" s="1">
        <f t="shared" si="9"/>
        <v>22.55000000000002</v>
      </c>
      <c r="J38" s="1">
        <f t="shared" si="10"/>
        <v>73.22113525498881</v>
      </c>
      <c r="K38" s="1">
        <f t="shared" si="11"/>
        <v>2.3728957871396874</v>
      </c>
    </row>
    <row r="39" spans="1:11" ht="12.75">
      <c r="A39" s="10">
        <v>1.7</v>
      </c>
      <c r="B39" s="10">
        <v>1.8</v>
      </c>
      <c r="C39" s="10">
        <v>1.37</v>
      </c>
      <c r="D39" s="10">
        <v>40.72</v>
      </c>
      <c r="E39" s="10">
        <v>2.22</v>
      </c>
      <c r="F39" s="1">
        <f t="shared" si="6"/>
        <v>80.88000000000001</v>
      </c>
      <c r="G39" s="1">
        <f t="shared" si="7"/>
        <v>8.542553165182985</v>
      </c>
      <c r="H39" s="1">
        <f t="shared" si="8"/>
        <v>1.0079129574678534</v>
      </c>
      <c r="I39" s="1">
        <f t="shared" si="9"/>
        <v>20.49000000000002</v>
      </c>
      <c r="J39" s="1">
        <f t="shared" si="10"/>
        <v>77.25177159590031</v>
      </c>
      <c r="K39" s="1">
        <f t="shared" si="11"/>
        <v>2.4144070278184455</v>
      </c>
    </row>
    <row r="40" spans="1:11" ht="12.75">
      <c r="A40" s="10">
        <v>1.8</v>
      </c>
      <c r="B40" s="10">
        <v>1.9</v>
      </c>
      <c r="C40" s="10">
        <v>1.06</v>
      </c>
      <c r="D40" s="10">
        <v>48.85</v>
      </c>
      <c r="E40" s="10">
        <v>2.4</v>
      </c>
      <c r="F40" s="1">
        <f t="shared" si="6"/>
        <v>81.94000000000001</v>
      </c>
      <c r="G40" s="1">
        <f t="shared" si="7"/>
        <v>9.063982182084452</v>
      </c>
      <c r="H40" s="1">
        <f t="shared" si="8"/>
        <v>1.0259214059067607</v>
      </c>
      <c r="I40" s="1">
        <f t="shared" si="9"/>
        <v>19.12000000000002</v>
      </c>
      <c r="J40" s="1">
        <f t="shared" si="10"/>
        <v>79.8693723849371</v>
      </c>
      <c r="K40" s="1">
        <f t="shared" si="11"/>
        <v>2.4283368200836795</v>
      </c>
    </row>
    <row r="41" spans="1:11" ht="12.75">
      <c r="A41" s="10">
        <v>1.9</v>
      </c>
      <c r="B41" s="10"/>
      <c r="C41" s="10">
        <v>18.06</v>
      </c>
      <c r="D41" s="10">
        <v>81.69</v>
      </c>
      <c r="E41" s="10">
        <v>2.43</v>
      </c>
      <c r="F41" s="1">
        <f t="shared" si="6"/>
        <v>100.00000000000001</v>
      </c>
      <c r="G41" s="1">
        <f t="shared" si="7"/>
        <v>22.18024099999999</v>
      </c>
      <c r="H41" s="1">
        <f t="shared" si="8"/>
        <v>1.2794979999999998</v>
      </c>
      <c r="I41" s="1">
        <f t="shared" si="9"/>
        <v>18.06000000000002</v>
      </c>
      <c r="J41" s="1">
        <f t="shared" si="10"/>
        <v>81.68999999999984</v>
      </c>
      <c r="K41" s="1">
        <f t="shared" si="11"/>
        <v>2.4299999999999975</v>
      </c>
    </row>
    <row r="42" spans="1:11" ht="12.75">
      <c r="A42" s="1"/>
      <c r="B42" s="1"/>
      <c r="C42" s="1">
        <f>SUM(C31:C41)</f>
        <v>100.00000000000001</v>
      </c>
      <c r="D42" s="1"/>
      <c r="E42" s="1"/>
      <c r="F42" s="1"/>
      <c r="G42" s="1"/>
      <c r="H42" s="1"/>
      <c r="I42" s="1"/>
      <c r="J42" s="1"/>
      <c r="K42" s="1"/>
    </row>
    <row r="43" spans="1:11" ht="12.75">
      <c r="A43" s="1" t="s">
        <v>54</v>
      </c>
      <c r="B43" s="1" t="s">
        <v>55</v>
      </c>
      <c r="C43" s="1" t="s">
        <v>56</v>
      </c>
      <c r="D43" s="1"/>
      <c r="E43" s="1" t="s">
        <v>57</v>
      </c>
      <c r="F43" s="1"/>
      <c r="G43" s="1"/>
      <c r="H43" s="1"/>
      <c r="I43" s="1"/>
      <c r="J43" s="1"/>
      <c r="K43" s="1"/>
    </row>
    <row r="44" spans="1:11" ht="12.75">
      <c r="A44" s="10">
        <v>0.5</v>
      </c>
      <c r="B44" s="10">
        <v>0.15</v>
      </c>
      <c r="C44" s="10">
        <v>7.6</v>
      </c>
      <c r="D44" s="1"/>
      <c r="E44" s="1">
        <f>EXP((LN(A44)+LN(B44))/2)</f>
        <v>0.27386127875258304</v>
      </c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 t="s">
        <v>58</v>
      </c>
      <c r="E45" s="1"/>
      <c r="F45" s="1"/>
      <c r="G45" s="1" t="s">
        <v>59</v>
      </c>
      <c r="H45" s="1"/>
      <c r="I45" s="1"/>
      <c r="J45" s="1" t="s">
        <v>60</v>
      </c>
      <c r="K45" s="1"/>
    </row>
    <row r="46" spans="1:11" ht="12.75">
      <c r="A46" s="1" t="s">
        <v>60</v>
      </c>
      <c r="B46" s="1" t="s">
        <v>59</v>
      </c>
      <c r="C46" s="1" t="s">
        <v>56</v>
      </c>
      <c r="D46" s="1" t="s">
        <v>61</v>
      </c>
      <c r="E46" s="1" t="s">
        <v>62</v>
      </c>
      <c r="F46" s="1" t="s">
        <v>56</v>
      </c>
      <c r="G46" s="1" t="s">
        <v>61</v>
      </c>
      <c r="H46" s="1" t="s">
        <v>62</v>
      </c>
      <c r="I46" s="1" t="s">
        <v>56</v>
      </c>
      <c r="J46" s="1" t="s">
        <v>61</v>
      </c>
      <c r="K46" s="1" t="s">
        <v>62</v>
      </c>
    </row>
    <row r="47" spans="1:11" ht="12.75">
      <c r="A47" s="10"/>
      <c r="B47" s="10">
        <v>1.3</v>
      </c>
      <c r="C47" s="10">
        <v>32.3</v>
      </c>
      <c r="D47" s="10">
        <v>1.9</v>
      </c>
      <c r="E47" s="10">
        <v>0.91</v>
      </c>
      <c r="F47" s="1">
        <f>C47</f>
        <v>32.3</v>
      </c>
      <c r="G47" s="1">
        <f>D47</f>
        <v>1.9</v>
      </c>
      <c r="H47" s="1">
        <f>E47</f>
        <v>0.91</v>
      </c>
      <c r="I47" s="1">
        <f>F57</f>
        <v>100.00000000000003</v>
      </c>
      <c r="J47" s="1">
        <f>G57</f>
        <v>20.940761999999992</v>
      </c>
      <c r="K47" s="1">
        <f>H57</f>
        <v>1.3467819999999997</v>
      </c>
    </row>
    <row r="48" spans="1:11" ht="12.75">
      <c r="A48" s="10">
        <v>1.3</v>
      </c>
      <c r="B48" s="10">
        <v>1.35</v>
      </c>
      <c r="C48" s="10">
        <v>16.5</v>
      </c>
      <c r="D48" s="10">
        <v>4.65</v>
      </c>
      <c r="E48" s="10">
        <v>0.89</v>
      </c>
      <c r="F48" s="1">
        <f aca="true" t="shared" si="12" ref="F48:F57">C48+F47</f>
        <v>48.8</v>
      </c>
      <c r="G48" s="1">
        <f aca="true" t="shared" si="13" ref="G48:G57">(C48*D48+F47*G47)/F48</f>
        <v>2.829815573770492</v>
      </c>
      <c r="H48" s="1">
        <f aca="true" t="shared" si="14" ref="H48:H57">(C48*E48+F47*H47)/F48</f>
        <v>0.9032377049180328</v>
      </c>
      <c r="I48" s="1">
        <f aca="true" t="shared" si="15" ref="I48:I57">I47-C47</f>
        <v>67.70000000000003</v>
      </c>
      <c r="J48" s="1">
        <f aca="true" t="shared" si="16" ref="J48:J57">(I47*J47-C47*D47)/I48</f>
        <v>30.025202363367786</v>
      </c>
      <c r="K48" s="1">
        <f aca="true" t="shared" si="17" ref="K48:K57">(I47*K47-C47*E47)/I48</f>
        <v>1.5551728212703095</v>
      </c>
    </row>
    <row r="49" spans="1:11" ht="12.75">
      <c r="A49" s="10">
        <v>1.35</v>
      </c>
      <c r="B49" s="10">
        <v>1.4</v>
      </c>
      <c r="C49" s="10">
        <v>10.98</v>
      </c>
      <c r="D49" s="10">
        <v>6.98</v>
      </c>
      <c r="E49" s="10">
        <v>0.85</v>
      </c>
      <c r="F49" s="1">
        <f t="shared" si="12"/>
        <v>59.78</v>
      </c>
      <c r="G49" s="1">
        <f t="shared" si="13"/>
        <v>3.5920943459350956</v>
      </c>
      <c r="H49" s="1">
        <f t="shared" si="14"/>
        <v>0.893459350953496</v>
      </c>
      <c r="I49" s="1">
        <f t="shared" si="15"/>
        <v>51.20000000000003</v>
      </c>
      <c r="J49" s="1">
        <f t="shared" si="16"/>
        <v>38.20275781249998</v>
      </c>
      <c r="K49" s="1">
        <f t="shared" si="17"/>
        <v>1.769535156249999</v>
      </c>
    </row>
    <row r="50" spans="1:11" ht="12.75">
      <c r="A50" s="10">
        <v>1.4</v>
      </c>
      <c r="B50" s="10">
        <v>1.45</v>
      </c>
      <c r="C50" s="10">
        <v>7.12</v>
      </c>
      <c r="D50" s="10">
        <v>9.84</v>
      </c>
      <c r="E50" s="10">
        <v>0.97</v>
      </c>
      <c r="F50" s="1">
        <f t="shared" si="12"/>
        <v>66.9</v>
      </c>
      <c r="G50" s="1">
        <f t="shared" si="13"/>
        <v>4.257043348281016</v>
      </c>
      <c r="H50" s="1">
        <f t="shared" si="14"/>
        <v>0.901605381165919</v>
      </c>
      <c r="I50" s="1">
        <f t="shared" si="15"/>
        <v>40.22000000000003</v>
      </c>
      <c r="J50" s="1">
        <f t="shared" si="16"/>
        <v>46.72652411735452</v>
      </c>
      <c r="K50" s="1">
        <f t="shared" si="17"/>
        <v>2.0205668821481835</v>
      </c>
    </row>
    <row r="51" spans="1:11" ht="12.75">
      <c r="A51" s="10">
        <v>1.45</v>
      </c>
      <c r="B51" s="10">
        <v>1.5</v>
      </c>
      <c r="C51" s="10">
        <v>4.68</v>
      </c>
      <c r="D51" s="10">
        <v>13.28</v>
      </c>
      <c r="E51" s="10">
        <v>0.87</v>
      </c>
      <c r="F51" s="1">
        <f t="shared" si="12"/>
        <v>71.58000000000001</v>
      </c>
      <c r="G51" s="1">
        <f t="shared" si="13"/>
        <v>4.84697680916457</v>
      </c>
      <c r="H51" s="1">
        <f t="shared" si="14"/>
        <v>0.8995389773679797</v>
      </c>
      <c r="I51" s="1">
        <f t="shared" si="15"/>
        <v>33.10000000000003</v>
      </c>
      <c r="J51" s="1">
        <f t="shared" si="16"/>
        <v>54.661027190332284</v>
      </c>
      <c r="K51" s="1">
        <f t="shared" si="17"/>
        <v>2.2465498489425957</v>
      </c>
    </row>
    <row r="52" spans="1:11" ht="12.75">
      <c r="A52" s="10">
        <v>1.5</v>
      </c>
      <c r="B52" s="10">
        <v>1.55</v>
      </c>
      <c r="C52" s="10">
        <v>3.17</v>
      </c>
      <c r="D52" s="10">
        <v>17.59</v>
      </c>
      <c r="E52" s="10">
        <v>1.06</v>
      </c>
      <c r="F52" s="1">
        <f t="shared" si="12"/>
        <v>74.75000000000001</v>
      </c>
      <c r="G52" s="1">
        <f t="shared" si="13"/>
        <v>5.387383277591972</v>
      </c>
      <c r="H52" s="1">
        <f t="shared" si="14"/>
        <v>0.90634381270903</v>
      </c>
      <c r="I52" s="1">
        <f t="shared" si="15"/>
        <v>28.42000000000003</v>
      </c>
      <c r="J52" s="1">
        <f t="shared" si="16"/>
        <v>61.475355383532666</v>
      </c>
      <c r="K52" s="1">
        <f t="shared" si="17"/>
        <v>2.4732301196340574</v>
      </c>
    </row>
    <row r="53" spans="1:11" ht="12.75">
      <c r="A53" s="10">
        <v>1.55</v>
      </c>
      <c r="B53" s="10">
        <v>1.6</v>
      </c>
      <c r="C53" s="10">
        <v>2.03</v>
      </c>
      <c r="D53" s="10">
        <v>22.31</v>
      </c>
      <c r="E53" s="10">
        <v>1.26</v>
      </c>
      <c r="F53" s="1">
        <f t="shared" si="12"/>
        <v>76.78000000000002</v>
      </c>
      <c r="G53" s="1">
        <f t="shared" si="13"/>
        <v>5.834803334201614</v>
      </c>
      <c r="H53" s="1">
        <f t="shared" si="14"/>
        <v>0.9156941911956237</v>
      </c>
      <c r="I53" s="1">
        <f t="shared" si="15"/>
        <v>25.25000000000003</v>
      </c>
      <c r="J53" s="1">
        <f t="shared" si="16"/>
        <v>66.98492277227716</v>
      </c>
      <c r="K53" s="1">
        <f t="shared" si="17"/>
        <v>2.650653465346531</v>
      </c>
    </row>
    <row r="54" spans="1:11" ht="12.75">
      <c r="A54" s="10">
        <v>1.6</v>
      </c>
      <c r="B54" s="10">
        <v>1.7</v>
      </c>
      <c r="C54" s="10">
        <v>2.05</v>
      </c>
      <c r="D54" s="10">
        <v>28.96</v>
      </c>
      <c r="E54" s="10">
        <v>1.6</v>
      </c>
      <c r="F54" s="1">
        <f t="shared" si="12"/>
        <v>78.83000000000001</v>
      </c>
      <c r="G54" s="1">
        <f t="shared" si="13"/>
        <v>6.43618165672967</v>
      </c>
      <c r="H54" s="1">
        <f t="shared" si="14"/>
        <v>0.9334897881517188</v>
      </c>
      <c r="I54" s="1">
        <f t="shared" si="15"/>
        <v>23.220000000000027</v>
      </c>
      <c r="J54" s="1">
        <f t="shared" si="16"/>
        <v>70.89061154177426</v>
      </c>
      <c r="K54" s="1">
        <f t="shared" si="17"/>
        <v>2.772230835486645</v>
      </c>
    </row>
    <row r="55" spans="1:11" ht="12.75">
      <c r="A55" s="10">
        <v>1.7</v>
      </c>
      <c r="B55" s="10">
        <v>1.8</v>
      </c>
      <c r="C55" s="10">
        <v>1.45</v>
      </c>
      <c r="D55" s="10">
        <v>37.28</v>
      </c>
      <c r="E55" s="10">
        <v>1.92</v>
      </c>
      <c r="F55" s="1">
        <f t="shared" si="12"/>
        <v>80.28000000000002</v>
      </c>
      <c r="G55" s="1">
        <f t="shared" si="13"/>
        <v>6.993276033881414</v>
      </c>
      <c r="H55" s="1">
        <f t="shared" si="14"/>
        <v>0.9513079222720477</v>
      </c>
      <c r="I55" s="1">
        <f t="shared" si="15"/>
        <v>21.170000000000027</v>
      </c>
      <c r="J55" s="1">
        <f t="shared" si="16"/>
        <v>74.95096835144065</v>
      </c>
      <c r="K55" s="1">
        <f t="shared" si="17"/>
        <v>2.8857439773264004</v>
      </c>
    </row>
    <row r="56" spans="1:11" ht="12.75">
      <c r="A56" s="10">
        <v>1.8</v>
      </c>
      <c r="B56" s="10">
        <v>1.9</v>
      </c>
      <c r="C56" s="10">
        <v>1.04</v>
      </c>
      <c r="D56" s="10">
        <v>48.28</v>
      </c>
      <c r="E56" s="10">
        <v>2.18</v>
      </c>
      <c r="F56" s="1">
        <f t="shared" si="12"/>
        <v>81.32000000000002</v>
      </c>
      <c r="G56" s="1">
        <f t="shared" si="13"/>
        <v>7.521291195277912</v>
      </c>
      <c r="H56" s="1">
        <f t="shared" si="14"/>
        <v>0.9670216428922773</v>
      </c>
      <c r="I56" s="1">
        <f t="shared" si="15"/>
        <v>19.720000000000027</v>
      </c>
      <c r="J56" s="1">
        <f t="shared" si="16"/>
        <v>77.72089249492893</v>
      </c>
      <c r="K56" s="1">
        <f t="shared" si="17"/>
        <v>2.956754563894518</v>
      </c>
    </row>
    <row r="57" spans="1:11" ht="12.75">
      <c r="A57" s="10">
        <v>1.9</v>
      </c>
      <c r="B57" s="10"/>
      <c r="C57" s="10">
        <v>18.68</v>
      </c>
      <c r="D57" s="10">
        <v>79.36</v>
      </c>
      <c r="E57" s="10">
        <v>3</v>
      </c>
      <c r="F57" s="1">
        <f t="shared" si="12"/>
        <v>100.00000000000003</v>
      </c>
      <c r="G57" s="1">
        <f t="shared" si="13"/>
        <v>20.940761999999992</v>
      </c>
      <c r="H57" s="1">
        <f t="shared" si="14"/>
        <v>1.3467819999999997</v>
      </c>
      <c r="I57" s="1">
        <f t="shared" si="15"/>
        <v>18.680000000000028</v>
      </c>
      <c r="J57" s="1">
        <f t="shared" si="16"/>
        <v>79.35999999999991</v>
      </c>
      <c r="K57" s="1">
        <f t="shared" si="17"/>
        <v>2.999999999999994</v>
      </c>
    </row>
    <row r="58" spans="1:11" ht="12.75">
      <c r="A58" s="1"/>
      <c r="B58" s="1"/>
      <c r="C58" s="1">
        <f>SUM(C47:C57)</f>
        <v>100.00000000000003</v>
      </c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54</v>
      </c>
      <c r="B59" s="1" t="s">
        <v>55</v>
      </c>
      <c r="C59" s="1" t="s">
        <v>56</v>
      </c>
      <c r="D59" s="1"/>
      <c r="E59" s="1" t="s">
        <v>57</v>
      </c>
      <c r="F59" s="1"/>
      <c r="G59" s="1"/>
      <c r="H59" s="1"/>
      <c r="I59" s="1"/>
      <c r="J59" s="1"/>
      <c r="K59" s="1"/>
    </row>
    <row r="60" spans="1:11" ht="12.75">
      <c r="A60" s="10">
        <v>0.15</v>
      </c>
      <c r="B60" s="10">
        <v>0</v>
      </c>
      <c r="C60" s="10">
        <v>9.3</v>
      </c>
      <c r="D60" s="1"/>
      <c r="E60" s="1"/>
      <c r="F60" s="1"/>
      <c r="G60" s="1"/>
      <c r="H60" s="1"/>
      <c r="I60" s="1"/>
      <c r="J60" s="1"/>
      <c r="K60" s="1"/>
    </row>
    <row r="64" spans="1:6" ht="14.25">
      <c r="A64" s="19" t="s">
        <v>107</v>
      </c>
      <c r="F64" s="19" t="s">
        <v>110</v>
      </c>
    </row>
    <row r="65" spans="1:8" ht="14.25">
      <c r="A65" s="20" t="s">
        <v>54</v>
      </c>
      <c r="B65" s="20" t="s">
        <v>55</v>
      </c>
      <c r="C65" s="20" t="s">
        <v>56</v>
      </c>
      <c r="D65" s="20" t="s">
        <v>116</v>
      </c>
      <c r="F65" s="1" t="s">
        <v>56</v>
      </c>
      <c r="G65" s="1" t="s">
        <v>61</v>
      </c>
      <c r="H65" s="1" t="s">
        <v>62</v>
      </c>
    </row>
    <row r="66" spans="1:8" ht="15">
      <c r="A66" s="21">
        <v>100</v>
      </c>
      <c r="B66" s="21">
        <v>9.5</v>
      </c>
      <c r="C66" s="21">
        <v>46.9</v>
      </c>
      <c r="D66" s="24">
        <v>1.55</v>
      </c>
      <c r="E66" s="8" t="s">
        <v>114</v>
      </c>
      <c r="F66" s="26">
        <v>78.69512301144243</v>
      </c>
      <c r="G66" s="26">
        <v>8.667112046739835</v>
      </c>
      <c r="H66" s="26">
        <v>1.1558102237310683</v>
      </c>
    </row>
    <row r="67" spans="5:8" ht="15">
      <c r="E67" s="8" t="s">
        <v>113</v>
      </c>
      <c r="F67" s="26">
        <v>80.38</v>
      </c>
      <c r="G67" s="26">
        <v>8.99169196317492</v>
      </c>
      <c r="H67" s="26">
        <v>1.1726971883553121</v>
      </c>
    </row>
    <row r="68" spans="1:6" ht="14.25">
      <c r="A68" s="19" t="s">
        <v>108</v>
      </c>
      <c r="F68" s="19" t="s">
        <v>111</v>
      </c>
    </row>
    <row r="69" spans="1:8" ht="14.25">
      <c r="A69" s="22" t="s">
        <v>54</v>
      </c>
      <c r="B69" s="22" t="s">
        <v>55</v>
      </c>
      <c r="C69" s="22" t="s">
        <v>56</v>
      </c>
      <c r="F69" s="1" t="s">
        <v>56</v>
      </c>
      <c r="G69" s="1" t="s">
        <v>61</v>
      </c>
      <c r="H69" s="1" t="s">
        <v>62</v>
      </c>
    </row>
    <row r="70" spans="1:8" ht="15">
      <c r="A70" s="21">
        <v>9.5</v>
      </c>
      <c r="B70" s="21">
        <v>0.15</v>
      </c>
      <c r="C70" s="21">
        <v>43.8</v>
      </c>
      <c r="D70" s="24">
        <v>1.7</v>
      </c>
      <c r="E70" s="8" t="s">
        <v>114</v>
      </c>
      <c r="F70" s="26">
        <v>69.65707641675343</v>
      </c>
      <c r="G70" s="26">
        <v>8.767899802074215</v>
      </c>
      <c r="H70" s="26">
        <v>1.0133505224963508</v>
      </c>
    </row>
    <row r="71" spans="5:8" ht="15">
      <c r="E71" s="8" t="s">
        <v>113</v>
      </c>
      <c r="F71" s="26">
        <v>81.87209686782663</v>
      </c>
      <c r="G71" s="26">
        <v>8.391619194644592</v>
      </c>
      <c r="H71" s="26">
        <v>0.9965753207726543</v>
      </c>
    </row>
    <row r="72" ht="14.25">
      <c r="A72" s="19" t="s">
        <v>109</v>
      </c>
    </row>
    <row r="73" spans="1:6" ht="14.25">
      <c r="A73" s="22" t="s">
        <v>54</v>
      </c>
      <c r="B73" s="22" t="s">
        <v>55</v>
      </c>
      <c r="C73" s="22" t="s">
        <v>56</v>
      </c>
      <c r="F73" s="8" t="s">
        <v>118</v>
      </c>
    </row>
    <row r="74" spans="1:8" ht="14.25">
      <c r="A74" s="21">
        <v>0.15</v>
      </c>
      <c r="B74" s="21">
        <v>0</v>
      </c>
      <c r="C74" s="21">
        <v>9.3</v>
      </c>
      <c r="F74" s="1" t="s">
        <v>56</v>
      </c>
      <c r="G74" s="1" t="s">
        <v>61</v>
      </c>
      <c r="H74" s="1" t="s">
        <v>62</v>
      </c>
    </row>
    <row r="75" spans="5:8" ht="15">
      <c r="E75" s="8" t="s">
        <v>114</v>
      </c>
      <c r="F75" s="26">
        <f>(C66*F66/100)+(C70*F70/100)</f>
        <v>67.4178121629045</v>
      </c>
      <c r="G75" s="26">
        <f>((F66*G66/100)+(F70*G70/100))/((F66+F70)/100)</f>
        <v>8.714435783106802</v>
      </c>
      <c r="H75" s="26">
        <f>((F66*H66/100)+(F70*H70/100))/((F66+F70)/100)</f>
        <v>1.0889199023643292</v>
      </c>
    </row>
    <row r="76" spans="5:8" ht="15">
      <c r="E76" s="8" t="s">
        <v>113</v>
      </c>
      <c r="F76" s="26">
        <f>(C66*F67/100)+(C70*F71/100)</f>
        <v>73.55819842810806</v>
      </c>
      <c r="G76" s="26">
        <f>((F67*G67/100)+(F71*G71/100))/((F67+F71)/100)</f>
        <v>8.688896395159048</v>
      </c>
      <c r="H76" s="26">
        <f>((F67*H67/100)+(F71*H71/100))/((F67+F71)/100)</f>
        <v>1.083826431788041</v>
      </c>
    </row>
  </sheetData>
  <sheetProtection/>
  <mergeCells count="1">
    <mergeCell ref="C7:E7"/>
  </mergeCells>
  <printOptions/>
  <pageMargins left="0.75" right="0.75" top="1" bottom="1" header="0.5" footer="0.5"/>
  <pageSetup horizontalDpi="600" verticalDpi="600" orientation="portrait" r:id="rId2"/>
  <headerFooter alignWithMargins="0">
    <oddFooter>&amp;C&amp;"Arial,Bold"&amp;12This information is provided as an eample only, no guarratees of 
performance results is given or implied.&amp;"Arial,Regular"&amp;10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274"/>
  <sheetViews>
    <sheetView zoomScale="75" zoomScaleNormal="75" zoomScalePageLayoutView="0" workbookViewId="0" topLeftCell="A1">
      <selection activeCell="A7" sqref="A7:A8"/>
    </sheetView>
  </sheetViews>
  <sheetFormatPr defaultColWidth="9.140625" defaultRowHeight="12.75"/>
  <cols>
    <col min="4" max="4" width="10.7109375" style="0" customWidth="1"/>
    <col min="7" max="7" width="10.57421875" style="0" bestFit="1" customWidth="1"/>
    <col min="9" max="9" width="4.7109375" style="0" customWidth="1"/>
    <col min="11" max="11" width="8.7109375" style="0" customWidth="1"/>
    <col min="12" max="13" width="9.28125" style="0" bestFit="1" customWidth="1"/>
  </cols>
  <sheetData>
    <row r="7" ht="12.75">
      <c r="A7" t="s">
        <v>123</v>
      </c>
    </row>
    <row r="8" ht="12.75">
      <c r="A8" t="s">
        <v>124</v>
      </c>
    </row>
    <row r="10" ht="12.75">
      <c r="A10" t="s">
        <v>39</v>
      </c>
    </row>
    <row r="11" spans="2:3" ht="12.75">
      <c r="B11" t="s">
        <v>23</v>
      </c>
      <c r="C11" s="10">
        <v>150</v>
      </c>
    </row>
    <row r="12" spans="2:3" ht="12.75">
      <c r="B12" t="s">
        <v>24</v>
      </c>
      <c r="C12" s="10">
        <v>10</v>
      </c>
    </row>
    <row r="13" spans="2:4" ht="12.75">
      <c r="B13" t="s">
        <v>25</v>
      </c>
      <c r="C13" s="1">
        <f>EXP((LN(C11)+LN(C12))/2)</f>
        <v>38.72983346207417</v>
      </c>
      <c r="D13" s="1"/>
    </row>
    <row r="14" spans="2:3" ht="12.75">
      <c r="B14" t="s">
        <v>31</v>
      </c>
      <c r="C14" s="10">
        <v>1.55</v>
      </c>
    </row>
    <row r="15" spans="2:7" ht="12.75">
      <c r="B15" t="s">
        <v>68</v>
      </c>
      <c r="C15" s="1">
        <f>3.7425*(C13^-0.4676)</f>
        <v>0.6770046827438169</v>
      </c>
      <c r="G15" s="5"/>
    </row>
    <row r="16" spans="2:4" ht="12.75">
      <c r="B16" t="s">
        <v>74</v>
      </c>
      <c r="C16" s="10">
        <v>1</v>
      </c>
      <c r="D16" s="6"/>
    </row>
    <row r="17" spans="2:4" ht="12.75">
      <c r="B17" t="s">
        <v>70</v>
      </c>
      <c r="C17">
        <v>0.047</v>
      </c>
      <c r="D17" s="6"/>
    </row>
    <row r="18" spans="2:13" ht="12.75">
      <c r="B18" t="s">
        <v>71</v>
      </c>
      <c r="C18">
        <v>0.05</v>
      </c>
      <c r="D18" s="6"/>
      <c r="L18" s="8"/>
      <c r="M18" s="8"/>
    </row>
    <row r="19" spans="2:3" ht="12.75">
      <c r="B19" t="s">
        <v>12</v>
      </c>
      <c r="C19" s="2">
        <f>C15*C16*(C17*C14-C18)</f>
        <v>0.015469557000696212</v>
      </c>
    </row>
    <row r="20" spans="1:5" ht="12.75">
      <c r="A20" s="1" t="s">
        <v>54</v>
      </c>
      <c r="B20" s="1" t="s">
        <v>55</v>
      </c>
      <c r="C20" s="1" t="s">
        <v>56</v>
      </c>
      <c r="D20" s="1"/>
      <c r="E20" s="1" t="s">
        <v>57</v>
      </c>
    </row>
    <row r="21" spans="1:17" ht="12.75">
      <c r="A21" s="1">
        <f>Washability!A12</f>
        <v>100</v>
      </c>
      <c r="B21" s="1">
        <f>Washability!B12</f>
        <v>9.5</v>
      </c>
      <c r="C21" s="1">
        <f>Washability!C12</f>
        <v>46.9</v>
      </c>
      <c r="D21" s="1"/>
      <c r="E21" s="1">
        <f>EXP((LN(A21)+LN(B21))/2)</f>
        <v>30.822070014844886</v>
      </c>
      <c r="G21" s="8" t="s">
        <v>113</v>
      </c>
      <c r="Q21" s="8" t="s">
        <v>115</v>
      </c>
    </row>
    <row r="22" spans="1:20" ht="12.75">
      <c r="A22" s="1"/>
      <c r="B22" s="1"/>
      <c r="C22" s="1"/>
      <c r="D22" s="1" t="s">
        <v>58</v>
      </c>
      <c r="E22" s="1"/>
      <c r="F22" s="1"/>
      <c r="G22" s="1" t="s">
        <v>59</v>
      </c>
      <c r="H22" s="1"/>
      <c r="J22" t="s">
        <v>32</v>
      </c>
      <c r="O22" s="1"/>
      <c r="P22" s="1" t="s">
        <v>58</v>
      </c>
      <c r="Q22" s="1"/>
      <c r="R22" s="1"/>
      <c r="S22" s="1" t="s">
        <v>63</v>
      </c>
      <c r="T22" s="1"/>
    </row>
    <row r="23" spans="1:20" ht="12.75">
      <c r="A23" s="1" t="s">
        <v>60</v>
      </c>
      <c r="B23" s="1" t="s">
        <v>59</v>
      </c>
      <c r="C23" s="1" t="s">
        <v>56</v>
      </c>
      <c r="D23" s="1" t="s">
        <v>61</v>
      </c>
      <c r="E23" s="1" t="s">
        <v>62</v>
      </c>
      <c r="F23" s="1" t="s">
        <v>56</v>
      </c>
      <c r="G23" s="1" t="s">
        <v>61</v>
      </c>
      <c r="H23" s="1" t="s">
        <v>62</v>
      </c>
      <c r="J23" t="s">
        <v>3</v>
      </c>
      <c r="K23" s="23" t="s">
        <v>112</v>
      </c>
      <c r="M23" t="s">
        <v>60</v>
      </c>
      <c r="N23" t="s">
        <v>59</v>
      </c>
      <c r="O23" s="1" t="s">
        <v>56</v>
      </c>
      <c r="P23" s="1" t="s">
        <v>61</v>
      </c>
      <c r="Q23" s="1" t="s">
        <v>62</v>
      </c>
      <c r="R23" s="1" t="s">
        <v>56</v>
      </c>
      <c r="S23" s="1" t="s">
        <v>61</v>
      </c>
      <c r="T23" s="1" t="s">
        <v>62</v>
      </c>
    </row>
    <row r="24" spans="1:20" ht="12.75">
      <c r="A24" s="1"/>
      <c r="B24" s="1">
        <f>Washability!B15</f>
        <v>1.3</v>
      </c>
      <c r="C24" s="1">
        <f>Washability!C15</f>
        <v>16.52</v>
      </c>
      <c r="D24" s="1">
        <f>Washability!D15</f>
        <v>3.65</v>
      </c>
      <c r="E24" s="1">
        <f>Washability!E15</f>
        <v>1.01</v>
      </c>
      <c r="F24" s="1">
        <f>C24</f>
        <v>16.52</v>
      </c>
      <c r="G24" s="1">
        <f>D24</f>
        <v>3.65</v>
      </c>
      <c r="H24" s="1">
        <f>E24</f>
        <v>1.01</v>
      </c>
      <c r="I24" s="1"/>
      <c r="J24" s="1">
        <f aca="true" t="shared" si="0" ref="J24:J34">B24</f>
        <v>1.3</v>
      </c>
      <c r="K24" s="1">
        <f aca="true" t="shared" si="1" ref="K24:K34">(J24-C$14)/C$19</f>
        <v>-16.160773058255558</v>
      </c>
      <c r="L24" s="1">
        <f>IF(0.0002*K24^5+0.0042*K24^4+0.0436*K24^3+0.2231*K24^2+0.5784*K24+0.645&lt;0.25,0.0002*K24^5+0.0042*K24^4+0.0436*K24^3+0.2231*K24^2+0.5784*K24+0.645,IF(0.25*K24+0.5&lt;0.75,0.25*K24+0.5,0.0157*K24^3-0.1672*K24^2+0.579*K24+0.3291))</f>
        <v>-68.4417565295144</v>
      </c>
      <c r="M24" s="1">
        <f aca="true" t="shared" si="2" ref="M24:M34">IF(L24&lt;0,0.00001,IF(L24&gt;1,0.999999,L24))</f>
        <v>1E-05</v>
      </c>
      <c r="N24" s="1">
        <f>1-M24</f>
        <v>0.99999</v>
      </c>
      <c r="O24" s="1">
        <f aca="true" t="shared" si="3" ref="O24:O34">N24*C24</f>
        <v>16.5198348</v>
      </c>
      <c r="P24" s="1">
        <f>D24</f>
        <v>3.65</v>
      </c>
      <c r="Q24" s="1">
        <f aca="true" t="shared" si="4" ref="Q24:Q34">E24</f>
        <v>1.01</v>
      </c>
      <c r="R24" s="1">
        <f>O24</f>
        <v>16.5198348</v>
      </c>
      <c r="S24" s="1">
        <f>P24</f>
        <v>3.65</v>
      </c>
      <c r="T24" s="1">
        <f>Q24</f>
        <v>1.01</v>
      </c>
    </row>
    <row r="25" spans="1:20" ht="12.75">
      <c r="A25" s="1">
        <f>Washability!A16</f>
        <v>1.3</v>
      </c>
      <c r="B25" s="1">
        <f>Washability!B16</f>
        <v>1.35</v>
      </c>
      <c r="C25" s="1">
        <f>Washability!C16</f>
        <v>29.25</v>
      </c>
      <c r="D25" s="1">
        <f>Washability!D16</f>
        <v>5.8</v>
      </c>
      <c r="E25" s="1">
        <f>Washability!E16</f>
        <v>1.08</v>
      </c>
      <c r="F25" s="1">
        <f aca="true" t="shared" si="5" ref="F25:F34">C25+F24</f>
        <v>45.769999999999996</v>
      </c>
      <c r="G25" s="1">
        <f aca="true" t="shared" si="6" ref="G25:G34">(C25*D25+F24*G24)/F25</f>
        <v>5.023989512781299</v>
      </c>
      <c r="H25" s="1">
        <f aca="true" t="shared" si="7" ref="H25:H34">(C25*E25+F24*H24)/F25</f>
        <v>1.0547345422766004</v>
      </c>
      <c r="J25" s="1">
        <f t="shared" si="0"/>
        <v>1.35</v>
      </c>
      <c r="K25" s="1">
        <f t="shared" si="1"/>
        <v>-12.928618446604442</v>
      </c>
      <c r="L25" s="1">
        <f aca="true" t="shared" si="8" ref="L25:L34">IF(0.0002*K25^5+0.0042*K25^4+0.0436*K25^3+0.2231*K25^2+0.5784*K25+0.645&lt;0.25,0.0002*K25^5+0.0042*K25^4+0.0436*K25^3+0.2231*K25^2+0.5784*K25+0.645,IF(0.25*K25+0.5&lt;0.75,0.25*K25+0.5,0.0157*K25^3-0.1672*K25^2+0.579*K25+0.3291))</f>
        <v>-18.66085835439347</v>
      </c>
      <c r="M25" s="1">
        <f t="shared" si="2"/>
        <v>1E-05</v>
      </c>
      <c r="N25" s="1">
        <f aca="true" t="shared" si="9" ref="N25:N34">1-M25</f>
        <v>0.99999</v>
      </c>
      <c r="O25" s="1">
        <f t="shared" si="3"/>
        <v>29.249707500000003</v>
      </c>
      <c r="P25" s="1">
        <f aca="true" t="shared" si="10" ref="P25:P34">D25</f>
        <v>5.8</v>
      </c>
      <c r="Q25" s="1">
        <f t="shared" si="4"/>
        <v>1.08</v>
      </c>
      <c r="R25" s="1">
        <f>R24+O25</f>
        <v>45.769542300000005</v>
      </c>
      <c r="S25" s="1">
        <f>(R24*S24+O25*P25)/(R25)</f>
        <v>5.023989512781298</v>
      </c>
      <c r="T25" s="1">
        <f>(R24*T24+O25*Q25)/(R25)</f>
        <v>1.0547345422766006</v>
      </c>
    </row>
    <row r="26" spans="1:20" ht="12.75">
      <c r="A26" s="1">
        <f>Washability!A17</f>
        <v>1.35</v>
      </c>
      <c r="B26" s="1">
        <f>Washability!B17</f>
        <v>1.4</v>
      </c>
      <c r="C26" s="1">
        <f>Washability!C17</f>
        <v>18.25</v>
      </c>
      <c r="D26" s="1">
        <f>Washability!D17</f>
        <v>9.9</v>
      </c>
      <c r="E26" s="1">
        <f>Washability!E17</f>
        <v>1.04</v>
      </c>
      <c r="F26" s="1">
        <f t="shared" si="5"/>
        <v>64.02</v>
      </c>
      <c r="G26" s="1">
        <f t="shared" si="6"/>
        <v>6.413980006248049</v>
      </c>
      <c r="H26" s="1">
        <f t="shared" si="7"/>
        <v>1.050534208059981</v>
      </c>
      <c r="J26" s="1">
        <f t="shared" si="0"/>
        <v>1.4</v>
      </c>
      <c r="K26" s="1">
        <f t="shared" si="1"/>
        <v>-9.696463834953343</v>
      </c>
      <c r="L26" s="1">
        <f t="shared" si="8"/>
        <v>-3.7515870304871597</v>
      </c>
      <c r="M26" s="1">
        <f t="shared" si="2"/>
        <v>1E-05</v>
      </c>
      <c r="N26" s="1">
        <f t="shared" si="9"/>
        <v>0.99999</v>
      </c>
      <c r="O26" s="1">
        <f t="shared" si="3"/>
        <v>18.249817500000002</v>
      </c>
      <c r="P26" s="1">
        <f t="shared" si="10"/>
        <v>9.9</v>
      </c>
      <c r="Q26" s="1">
        <f t="shared" si="4"/>
        <v>1.04</v>
      </c>
      <c r="R26" s="1">
        <f aca="true" t="shared" si="11" ref="R26:R34">R25+O26</f>
        <v>64.0193598</v>
      </c>
      <c r="S26" s="1">
        <f aca="true" t="shared" si="12" ref="S26:S34">(R25*S25+O26*P26)/(R26)</f>
        <v>6.413980006248048</v>
      </c>
      <c r="T26" s="1">
        <f aca="true" t="shared" si="13" ref="T26:T34">(R25*T25+O26*Q26)/(R26)</f>
        <v>1.0505342080599815</v>
      </c>
    </row>
    <row r="27" spans="1:20" ht="12.75">
      <c r="A27" s="1">
        <f>Washability!A18</f>
        <v>1.4</v>
      </c>
      <c r="B27" s="1">
        <f>Washability!B18</f>
        <v>1.45</v>
      </c>
      <c r="C27" s="1">
        <f>Washability!C18</f>
        <v>8.29</v>
      </c>
      <c r="D27" s="1">
        <f>Washability!D18</f>
        <v>15.67</v>
      </c>
      <c r="E27" s="1">
        <f>Washability!E18</f>
        <v>1.4</v>
      </c>
      <c r="F27" s="1">
        <f t="shared" si="5"/>
        <v>72.31</v>
      </c>
      <c r="G27" s="1">
        <f t="shared" si="6"/>
        <v>7.475138984926012</v>
      </c>
      <c r="H27" s="1">
        <f t="shared" si="7"/>
        <v>1.0905988106762547</v>
      </c>
      <c r="J27" s="1">
        <f t="shared" si="0"/>
        <v>1.45</v>
      </c>
      <c r="K27" s="1">
        <f t="shared" si="1"/>
        <v>-6.464309223302229</v>
      </c>
      <c r="L27" s="1">
        <f t="shared" si="8"/>
        <v>-0.47232386226289513</v>
      </c>
      <c r="M27" s="1">
        <f t="shared" si="2"/>
        <v>1E-05</v>
      </c>
      <c r="N27" s="1">
        <f t="shared" si="9"/>
        <v>0.99999</v>
      </c>
      <c r="O27" s="1">
        <f t="shared" si="3"/>
        <v>8.2899171</v>
      </c>
      <c r="P27" s="1">
        <f t="shared" si="10"/>
        <v>15.67</v>
      </c>
      <c r="Q27" s="1">
        <f t="shared" si="4"/>
        <v>1.4</v>
      </c>
      <c r="R27" s="1">
        <f t="shared" si="11"/>
        <v>72.3092769</v>
      </c>
      <c r="S27" s="1">
        <f t="shared" si="12"/>
        <v>7.475138984926013</v>
      </c>
      <c r="T27" s="1">
        <f t="shared" si="13"/>
        <v>1.0905988106762552</v>
      </c>
    </row>
    <row r="28" spans="1:20" ht="12.75">
      <c r="A28" s="1">
        <f>Washability!A19</f>
        <v>1.45</v>
      </c>
      <c r="B28" s="1">
        <f>Washability!B19</f>
        <v>1.5</v>
      </c>
      <c r="C28" s="1">
        <f>Washability!C19</f>
        <v>4.82</v>
      </c>
      <c r="D28" s="1">
        <f>Washability!D19</f>
        <v>21.32</v>
      </c>
      <c r="E28" s="1">
        <f>Washability!E19</f>
        <v>1.86</v>
      </c>
      <c r="F28" s="1">
        <f t="shared" si="5"/>
        <v>77.13</v>
      </c>
      <c r="G28" s="1">
        <f t="shared" si="6"/>
        <v>8.340330610657332</v>
      </c>
      <c r="H28" s="1">
        <f t="shared" si="7"/>
        <v>1.138680150395436</v>
      </c>
      <c r="J28" s="1">
        <f t="shared" si="0"/>
        <v>1.5</v>
      </c>
      <c r="K28" s="1">
        <f t="shared" si="1"/>
        <v>-3.2321546116511146</v>
      </c>
      <c r="L28" s="1">
        <f t="shared" si="8"/>
        <v>0.021844185168264474</v>
      </c>
      <c r="M28" s="1">
        <f t="shared" si="2"/>
        <v>0.021844185168264474</v>
      </c>
      <c r="N28" s="1">
        <f t="shared" si="9"/>
        <v>0.9781558148317355</v>
      </c>
      <c r="O28" s="1">
        <f t="shared" si="3"/>
        <v>4.714711027488965</v>
      </c>
      <c r="P28" s="1">
        <f t="shared" si="10"/>
        <v>21.32</v>
      </c>
      <c r="Q28" s="1">
        <f t="shared" si="4"/>
        <v>1.86</v>
      </c>
      <c r="R28" s="1">
        <f t="shared" si="11"/>
        <v>77.02398792748896</v>
      </c>
      <c r="S28" s="1">
        <f t="shared" si="12"/>
        <v>8.322596000047996</v>
      </c>
      <c r="T28" s="1">
        <f t="shared" si="13"/>
        <v>1.13769458394734</v>
      </c>
    </row>
    <row r="29" spans="1:20" ht="12.75">
      <c r="A29" s="1">
        <f>Washability!A20</f>
        <v>1.5</v>
      </c>
      <c r="B29" s="1">
        <f>Washability!B20</f>
        <v>1.55</v>
      </c>
      <c r="C29" s="1">
        <f>Washability!C20</f>
        <v>3.25</v>
      </c>
      <c r="D29" s="1">
        <f>Washability!D20</f>
        <v>24.45</v>
      </c>
      <c r="E29" s="1">
        <f>Washability!E20</f>
        <v>1.98</v>
      </c>
      <c r="F29" s="1">
        <f t="shared" si="5"/>
        <v>80.38</v>
      </c>
      <c r="G29" s="1">
        <f t="shared" si="6"/>
        <v>8.99169196317492</v>
      </c>
      <c r="H29" s="1">
        <f t="shared" si="7"/>
        <v>1.1726971883553121</v>
      </c>
      <c r="J29" s="1">
        <f t="shared" si="0"/>
        <v>1.55</v>
      </c>
      <c r="K29" s="1">
        <f t="shared" si="1"/>
        <v>0</v>
      </c>
      <c r="L29" s="1">
        <f t="shared" si="8"/>
        <v>0.5</v>
      </c>
      <c r="M29" s="1">
        <f t="shared" si="2"/>
        <v>0.5</v>
      </c>
      <c r="N29" s="1">
        <f t="shared" si="9"/>
        <v>0.5</v>
      </c>
      <c r="O29" s="1">
        <f t="shared" si="3"/>
        <v>1.625</v>
      </c>
      <c r="P29" s="1">
        <f t="shared" si="10"/>
        <v>24.45</v>
      </c>
      <c r="Q29" s="1">
        <f t="shared" si="4"/>
        <v>1.98</v>
      </c>
      <c r="R29" s="1">
        <f t="shared" si="11"/>
        <v>78.64898792748896</v>
      </c>
      <c r="S29" s="1">
        <f t="shared" si="12"/>
        <v>8.65581111432364</v>
      </c>
      <c r="T29" s="1">
        <f t="shared" si="13"/>
        <v>1.155097812356935</v>
      </c>
    </row>
    <row r="30" spans="1:20" ht="12.75">
      <c r="A30" s="1">
        <f>Washability!A21</f>
        <v>1.55</v>
      </c>
      <c r="B30" s="1">
        <f>Washability!B21</f>
        <v>1.6</v>
      </c>
      <c r="C30" s="1">
        <f>Washability!C21</f>
        <v>2.87</v>
      </c>
      <c r="D30" s="1">
        <f>Washability!D21</f>
        <v>27.92</v>
      </c>
      <c r="E30" s="1">
        <f>Washability!E21</f>
        <v>2.37</v>
      </c>
      <c r="F30" s="1">
        <f t="shared" si="5"/>
        <v>83.25</v>
      </c>
      <c r="G30" s="1">
        <f t="shared" si="6"/>
        <v>9.644235435435437</v>
      </c>
      <c r="H30" s="1">
        <f t="shared" si="7"/>
        <v>1.2139735735735733</v>
      </c>
      <c r="J30" s="1">
        <f t="shared" si="0"/>
        <v>1.6</v>
      </c>
      <c r="K30" s="1">
        <f t="shared" si="1"/>
        <v>3.2321546116511146</v>
      </c>
      <c r="L30" s="1">
        <f t="shared" si="8"/>
        <v>0.9839308940928677</v>
      </c>
      <c r="M30" s="1">
        <f t="shared" si="2"/>
        <v>0.9839308940928677</v>
      </c>
      <c r="N30" s="1">
        <f t="shared" si="9"/>
        <v>0.016069105907132286</v>
      </c>
      <c r="O30" s="1">
        <f t="shared" si="3"/>
        <v>0.04611833395346966</v>
      </c>
      <c r="P30" s="1">
        <f t="shared" si="10"/>
        <v>27.92</v>
      </c>
      <c r="Q30" s="1">
        <f t="shared" si="4"/>
        <v>2.37</v>
      </c>
      <c r="R30" s="1">
        <f t="shared" si="11"/>
        <v>78.69510626144243</v>
      </c>
      <c r="S30" s="1">
        <f t="shared" si="12"/>
        <v>8.667100663808723</v>
      </c>
      <c r="T30" s="1">
        <f t="shared" si="13"/>
        <v>1.1558097913791676</v>
      </c>
    </row>
    <row r="31" spans="1:20" ht="12.75">
      <c r="A31" s="1">
        <f>Washability!A22</f>
        <v>1.6</v>
      </c>
      <c r="B31" s="1">
        <f>Washability!B22</f>
        <v>1.7</v>
      </c>
      <c r="C31" s="1">
        <f>Washability!C22</f>
        <v>3.74</v>
      </c>
      <c r="D31" s="1">
        <f>Washability!D22</f>
        <v>33.08</v>
      </c>
      <c r="E31" s="1">
        <f>Washability!E22</f>
        <v>2.65</v>
      </c>
      <c r="F31" s="1">
        <f t="shared" si="5"/>
        <v>86.99</v>
      </c>
      <c r="G31" s="1">
        <f t="shared" si="6"/>
        <v>10.651819749396484</v>
      </c>
      <c r="H31" s="1">
        <f t="shared" si="7"/>
        <v>1.2757133003793537</v>
      </c>
      <c r="J31" s="1">
        <f t="shared" si="0"/>
        <v>1.7</v>
      </c>
      <c r="K31" s="1">
        <f t="shared" si="1"/>
        <v>9.69646383495333</v>
      </c>
      <c r="L31" s="1">
        <f t="shared" si="8"/>
        <v>4.536273462818945</v>
      </c>
      <c r="M31" s="1">
        <f t="shared" si="2"/>
        <v>0.999999</v>
      </c>
      <c r="N31" s="1">
        <f t="shared" si="9"/>
        <v>1.0000000000287557E-06</v>
      </c>
      <c r="O31" s="1">
        <f t="shared" si="3"/>
        <v>3.7400000001075463E-06</v>
      </c>
      <c r="P31" s="1">
        <f t="shared" si="10"/>
        <v>33.08</v>
      </c>
      <c r="Q31" s="1">
        <f t="shared" si="4"/>
        <v>2.65</v>
      </c>
      <c r="R31" s="1">
        <f t="shared" si="11"/>
        <v>78.69511000144243</v>
      </c>
      <c r="S31" s="1">
        <f t="shared" si="12"/>
        <v>8.667101824036386</v>
      </c>
      <c r="T31" s="1">
        <f t="shared" si="13"/>
        <v>1.1558098623908404</v>
      </c>
    </row>
    <row r="32" spans="1:20" ht="12.75">
      <c r="A32" s="1">
        <f>Washability!A23</f>
        <v>1.7</v>
      </c>
      <c r="B32" s="1">
        <f>Washability!B23</f>
        <v>1.8</v>
      </c>
      <c r="C32" s="1">
        <f>Washability!C23</f>
        <v>2.24</v>
      </c>
      <c r="D32" s="1">
        <f>Washability!D23</f>
        <v>40.49</v>
      </c>
      <c r="E32" s="1">
        <f>Washability!E23</f>
        <v>2.99</v>
      </c>
      <c r="F32" s="1">
        <f t="shared" si="5"/>
        <v>89.22999999999999</v>
      </c>
      <c r="G32" s="1">
        <f t="shared" si="6"/>
        <v>11.400867421270876</v>
      </c>
      <c r="H32" s="1">
        <f t="shared" si="7"/>
        <v>1.3187481788636106</v>
      </c>
      <c r="J32" s="1">
        <f t="shared" si="0"/>
        <v>1.8</v>
      </c>
      <c r="K32" s="1">
        <f t="shared" si="1"/>
        <v>16.160773058255558</v>
      </c>
      <c r="L32" s="1">
        <f t="shared" si="8"/>
        <v>32.28374715417463</v>
      </c>
      <c r="M32" s="1">
        <f t="shared" si="2"/>
        <v>0.999999</v>
      </c>
      <c r="N32" s="1">
        <f t="shared" si="9"/>
        <v>1.0000000000287557E-06</v>
      </c>
      <c r="O32" s="1">
        <f t="shared" si="3"/>
        <v>2.2400000000644128E-06</v>
      </c>
      <c r="P32" s="1">
        <f t="shared" si="10"/>
        <v>40.49</v>
      </c>
      <c r="Q32" s="1">
        <f t="shared" si="4"/>
        <v>2.99</v>
      </c>
      <c r="R32" s="1">
        <f t="shared" si="11"/>
        <v>78.69511224144243</v>
      </c>
      <c r="S32" s="1">
        <f t="shared" si="12"/>
        <v>8.667102729852388</v>
      </c>
      <c r="T32" s="1">
        <f t="shared" si="13"/>
        <v>1.1558099145997487</v>
      </c>
    </row>
    <row r="33" spans="1:20" ht="12.75">
      <c r="A33" s="1">
        <f>Washability!A24</f>
        <v>1.8</v>
      </c>
      <c r="B33" s="1">
        <f>Washability!B24</f>
        <v>1.9</v>
      </c>
      <c r="C33" s="1">
        <f>Washability!C24</f>
        <v>0.97</v>
      </c>
      <c r="D33" s="1">
        <f>Washability!D24</f>
        <v>47.39</v>
      </c>
      <c r="E33" s="1">
        <f>Washability!E24</f>
        <v>3.36</v>
      </c>
      <c r="F33" s="1">
        <f t="shared" si="5"/>
        <v>90.19999999999999</v>
      </c>
      <c r="G33" s="1">
        <f t="shared" si="6"/>
        <v>11.787890243902442</v>
      </c>
      <c r="H33" s="1">
        <f t="shared" si="7"/>
        <v>1.3406995565410196</v>
      </c>
      <c r="J33" s="1">
        <f t="shared" si="0"/>
        <v>1.9</v>
      </c>
      <c r="K33" s="1">
        <f t="shared" si="1"/>
        <v>22.625082281557773</v>
      </c>
      <c r="L33" s="1">
        <f t="shared" si="8"/>
        <v>109.6722200664507</v>
      </c>
      <c r="M33" s="1">
        <f t="shared" si="2"/>
        <v>0.999999</v>
      </c>
      <c r="N33" s="1">
        <f t="shared" si="9"/>
        <v>1.0000000000287557E-06</v>
      </c>
      <c r="O33" s="1">
        <f t="shared" si="3"/>
        <v>9.70000000027893E-07</v>
      </c>
      <c r="P33" s="1">
        <f t="shared" si="10"/>
        <v>47.39</v>
      </c>
      <c r="Q33" s="1">
        <f t="shared" si="4"/>
        <v>3.36</v>
      </c>
      <c r="R33" s="1">
        <f t="shared" si="11"/>
        <v>78.69511321144243</v>
      </c>
      <c r="S33" s="1">
        <f t="shared" si="12"/>
        <v>8.667103207152806</v>
      </c>
      <c r="T33" s="1">
        <f t="shared" si="13"/>
        <v>1.1558099417687087</v>
      </c>
    </row>
    <row r="34" spans="1:20" ht="12.75">
      <c r="A34" s="1">
        <f>Washability!A25</f>
        <v>1.9</v>
      </c>
      <c r="B34" s="1">
        <v>2.7</v>
      </c>
      <c r="C34" s="1">
        <f>Washability!C25</f>
        <v>9.8</v>
      </c>
      <c r="D34" s="1">
        <f>Washability!D25</f>
        <v>79.65</v>
      </c>
      <c r="E34" s="1">
        <f>Washability!E25</f>
        <v>3.42</v>
      </c>
      <c r="F34" s="1">
        <f t="shared" si="5"/>
        <v>99.99999999999999</v>
      </c>
      <c r="G34" s="1">
        <f t="shared" si="6"/>
        <v>18.438377000000006</v>
      </c>
      <c r="H34" s="1">
        <f t="shared" si="7"/>
        <v>1.5444709999999997</v>
      </c>
      <c r="J34" s="1">
        <f t="shared" si="0"/>
        <v>2.7</v>
      </c>
      <c r="K34" s="1">
        <f t="shared" si="1"/>
        <v>74.33955606797558</v>
      </c>
      <c r="L34" s="1">
        <f t="shared" si="8"/>
        <v>5569.360147112717</v>
      </c>
      <c r="M34" s="1">
        <f t="shared" si="2"/>
        <v>0.999999</v>
      </c>
      <c r="N34" s="1">
        <f t="shared" si="9"/>
        <v>1.0000000000287557E-06</v>
      </c>
      <c r="O34" s="1">
        <f t="shared" si="3"/>
        <v>9.800000000281806E-06</v>
      </c>
      <c r="P34" s="1">
        <f t="shared" si="10"/>
        <v>79.65</v>
      </c>
      <c r="Q34" s="1">
        <f t="shared" si="4"/>
        <v>3.42</v>
      </c>
      <c r="R34" s="1">
        <f t="shared" si="11"/>
        <v>78.69512301144243</v>
      </c>
      <c r="S34" s="1">
        <f t="shared" si="12"/>
        <v>8.667112046739835</v>
      </c>
      <c r="T34" s="1">
        <f t="shared" si="13"/>
        <v>1.1558102237310683</v>
      </c>
    </row>
    <row r="35" spans="1:13" ht="12.75">
      <c r="A35" s="1"/>
      <c r="B35" s="1"/>
      <c r="C35" s="1">
        <f>SUM(C24:C34)</f>
        <v>99.99999999999999</v>
      </c>
      <c r="D35" s="1"/>
      <c r="E35" s="1"/>
      <c r="J35" s="1"/>
      <c r="K35" s="1"/>
      <c r="L35" s="1"/>
      <c r="M35" s="1"/>
    </row>
    <row r="36" spans="2:5" ht="12.75">
      <c r="B36" s="1"/>
      <c r="C36" s="1"/>
      <c r="D36" s="3"/>
      <c r="E36" s="1"/>
    </row>
    <row r="37" spans="2:5" ht="12.75">
      <c r="B37" s="1"/>
      <c r="C37" s="1"/>
      <c r="D37" s="3"/>
      <c r="E37" s="1"/>
    </row>
    <row r="38" spans="2:5" ht="12.75">
      <c r="B38" s="1"/>
      <c r="C38" s="1"/>
      <c r="D38" s="3"/>
      <c r="E38" s="1"/>
    </row>
    <row r="39" spans="2:5" ht="12.75">
      <c r="B39" s="1"/>
      <c r="C39" s="1"/>
      <c r="D39" s="3"/>
      <c r="E39" s="1"/>
    </row>
    <row r="40" spans="2:5" ht="12.75">
      <c r="B40" s="1"/>
      <c r="C40" s="1"/>
      <c r="D40" s="3"/>
      <c r="E40" s="1"/>
    </row>
    <row r="41" spans="2:5" ht="12.75">
      <c r="B41" s="3"/>
      <c r="D41" s="3"/>
      <c r="E41" s="3"/>
    </row>
    <row r="42" spans="2:5" ht="12.75">
      <c r="B42" s="3"/>
      <c r="D42" s="3"/>
      <c r="E42" s="3"/>
    </row>
    <row r="43" spans="2:5" ht="12.75">
      <c r="B43" s="3"/>
      <c r="D43" s="3"/>
      <c r="E43" s="3"/>
    </row>
    <row r="44" spans="2:5" ht="12.75">
      <c r="B44" s="3"/>
      <c r="D44" s="3"/>
      <c r="E44" s="3"/>
    </row>
    <row r="45" spans="2:5" ht="12.75">
      <c r="B45" s="3"/>
      <c r="D45" s="3"/>
      <c r="E45" s="3"/>
    </row>
    <row r="46" spans="2:5" ht="12.75">
      <c r="B46" s="3"/>
      <c r="D46" s="3"/>
      <c r="E46" s="3"/>
    </row>
    <row r="47" spans="2:5" ht="12.75">
      <c r="B47" s="3"/>
      <c r="D47" s="3"/>
      <c r="E47" s="3"/>
    </row>
    <row r="48" spans="2:5" ht="12.75">
      <c r="B48" s="3"/>
      <c r="D48" s="3"/>
      <c r="E48" s="3"/>
    </row>
    <row r="49" spans="2:5" ht="12.75">
      <c r="B49" s="3"/>
      <c r="D49" s="3"/>
      <c r="E49" s="3"/>
    </row>
    <row r="50" spans="2:5" ht="12.75">
      <c r="B50" s="3"/>
      <c r="D50" s="3"/>
      <c r="E50" s="3"/>
    </row>
    <row r="51" spans="2:5" ht="12.75">
      <c r="B51" s="3"/>
      <c r="D51" s="3"/>
      <c r="E51" s="3"/>
    </row>
    <row r="52" spans="2:5" ht="12.75">
      <c r="B52" s="3"/>
      <c r="D52" s="3"/>
      <c r="E52" s="3"/>
    </row>
    <row r="53" spans="2:5" ht="12.75">
      <c r="B53" s="3"/>
      <c r="D53" s="3"/>
      <c r="E53" s="3"/>
    </row>
    <row r="54" spans="2:5" ht="12.75">
      <c r="B54" s="3"/>
      <c r="D54" s="3"/>
      <c r="E54" s="3"/>
    </row>
    <row r="61" spans="5:7" ht="12.75">
      <c r="E61" s="1"/>
      <c r="G61" s="5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7" spans="5:7" ht="12.75">
      <c r="E77" s="1"/>
      <c r="G77" s="2"/>
    </row>
    <row r="79" spans="2:5" ht="12.75">
      <c r="B79" s="3"/>
      <c r="D79" s="3"/>
      <c r="E79" s="3"/>
    </row>
    <row r="80" spans="2:5" ht="12.75">
      <c r="B80" s="3"/>
      <c r="D80" s="3"/>
      <c r="E80" s="3"/>
    </row>
    <row r="81" spans="2:5" ht="12.75">
      <c r="B81" s="3"/>
      <c r="D81" s="3"/>
      <c r="E81" s="3"/>
    </row>
    <row r="82" spans="2:5" ht="12.75">
      <c r="B82" s="3"/>
      <c r="D82" s="3"/>
      <c r="E82" s="3"/>
    </row>
    <row r="83" spans="2:5" ht="12.75">
      <c r="B83" s="3"/>
      <c r="D83" s="3"/>
      <c r="E83" s="3"/>
    </row>
    <row r="84" spans="2:5" ht="12.75">
      <c r="B84" s="3"/>
      <c r="D84" s="3"/>
      <c r="E84" s="3"/>
    </row>
    <row r="85" spans="2:5" ht="12.75">
      <c r="B85" s="3"/>
      <c r="D85" s="3"/>
      <c r="E85" s="3"/>
    </row>
    <row r="86" spans="2:5" ht="12.75">
      <c r="B86" s="3"/>
      <c r="D86" s="3"/>
      <c r="E86" s="3"/>
    </row>
    <row r="87" spans="2:5" ht="12.75">
      <c r="B87" s="3"/>
      <c r="D87" s="3"/>
      <c r="E87" s="3"/>
    </row>
    <row r="88" spans="2:5" ht="12.75">
      <c r="B88" s="3"/>
      <c r="D88" s="3"/>
      <c r="E88" s="3"/>
    </row>
    <row r="89" spans="2:5" ht="12.75">
      <c r="B89" s="3"/>
      <c r="D89" s="3"/>
      <c r="E89" s="3"/>
    </row>
    <row r="90" spans="2:5" ht="12.75">
      <c r="B90" s="3"/>
      <c r="D90" s="3"/>
      <c r="E90" s="3"/>
    </row>
    <row r="91" spans="2:5" ht="12.75">
      <c r="B91" s="3"/>
      <c r="D91" s="3"/>
      <c r="E91" s="3"/>
    </row>
    <row r="92" spans="2:5" ht="12.75">
      <c r="B92" s="3"/>
      <c r="D92" s="3"/>
      <c r="E92" s="3"/>
    </row>
    <row r="93" spans="2:5" ht="12.75">
      <c r="B93" s="3"/>
      <c r="D93" s="3"/>
      <c r="E93" s="3"/>
    </row>
    <row r="94" spans="2:5" ht="12.75">
      <c r="B94" s="3"/>
      <c r="D94" s="3"/>
      <c r="E94" s="3"/>
    </row>
    <row r="95" spans="2:5" ht="12.75">
      <c r="B95" s="3"/>
      <c r="D95" s="3"/>
      <c r="E95" s="3"/>
    </row>
    <row r="96" spans="2:5" ht="12.75">
      <c r="B96" s="3"/>
      <c r="D96" s="3"/>
      <c r="E96" s="3"/>
    </row>
    <row r="97" spans="2:5" ht="12.75">
      <c r="B97" s="3"/>
      <c r="D97" s="3"/>
      <c r="E97" s="3"/>
    </row>
    <row r="98" spans="2:5" ht="12.75">
      <c r="B98" s="3"/>
      <c r="D98" s="3"/>
      <c r="E98" s="3"/>
    </row>
    <row r="99" spans="2:5" ht="12.75">
      <c r="B99" s="3"/>
      <c r="D99" s="3"/>
      <c r="E99" s="3"/>
    </row>
    <row r="100" spans="2:5" ht="12.75">
      <c r="B100" s="3"/>
      <c r="D100" s="3"/>
      <c r="E100" s="3"/>
    </row>
    <row r="101" spans="2:5" ht="12.75">
      <c r="B101" s="3"/>
      <c r="D101" s="3"/>
      <c r="E101" s="3"/>
    </row>
    <row r="102" spans="2:5" ht="12.75">
      <c r="B102" s="3"/>
      <c r="D102" s="3"/>
      <c r="E102" s="3"/>
    </row>
    <row r="103" spans="2:5" ht="12.75">
      <c r="B103" s="3"/>
      <c r="D103" s="3"/>
      <c r="E103" s="3"/>
    </row>
    <row r="104" spans="2:5" ht="12.75">
      <c r="B104" s="3"/>
      <c r="D104" s="3"/>
      <c r="E104" s="3"/>
    </row>
    <row r="105" spans="2:5" ht="12.75">
      <c r="B105" s="3"/>
      <c r="D105" s="3"/>
      <c r="E105" s="3"/>
    </row>
    <row r="106" spans="2:5" ht="12.75">
      <c r="B106" s="3"/>
      <c r="D106" s="3"/>
      <c r="E106" s="3"/>
    </row>
    <row r="107" spans="2:5" ht="12.75">
      <c r="B107" s="3"/>
      <c r="D107" s="3"/>
      <c r="E107" s="3"/>
    </row>
    <row r="108" spans="2:5" ht="12.75">
      <c r="B108" s="3"/>
      <c r="D108" s="3"/>
      <c r="E108" s="3"/>
    </row>
    <row r="109" spans="2:5" ht="12.75">
      <c r="B109" s="3"/>
      <c r="D109" s="3"/>
      <c r="E109" s="3"/>
    </row>
    <row r="132" spans="5:7" ht="12.75">
      <c r="E132" s="1"/>
      <c r="G132" s="2"/>
    </row>
    <row r="134" spans="2:5" ht="12.75">
      <c r="B134" s="3"/>
      <c r="D134" s="3"/>
      <c r="E134" s="3"/>
    </row>
    <row r="135" spans="2:5" ht="12.75">
      <c r="B135" s="3"/>
      <c r="D135" s="3"/>
      <c r="E135" s="3"/>
    </row>
    <row r="136" spans="2:5" ht="12.75">
      <c r="B136" s="3"/>
      <c r="D136" s="3"/>
      <c r="E136" s="3"/>
    </row>
    <row r="137" spans="2:5" ht="12.75">
      <c r="B137" s="3"/>
      <c r="D137" s="3"/>
      <c r="E137" s="3"/>
    </row>
    <row r="138" spans="2:5" ht="12.75">
      <c r="B138" s="3"/>
      <c r="D138" s="3"/>
      <c r="E138" s="3"/>
    </row>
    <row r="139" spans="2:5" ht="12.75">
      <c r="B139" s="3"/>
      <c r="D139" s="3"/>
      <c r="E139" s="3"/>
    </row>
    <row r="140" spans="2:5" ht="12.75">
      <c r="B140" s="3"/>
      <c r="D140" s="3"/>
      <c r="E140" s="3"/>
    </row>
    <row r="141" spans="2:5" ht="12.75">
      <c r="B141" s="3"/>
      <c r="D141" s="3"/>
      <c r="E141" s="3"/>
    </row>
    <row r="142" spans="2:5" ht="12.75">
      <c r="B142" s="3"/>
      <c r="D142" s="3"/>
      <c r="E142" s="3"/>
    </row>
    <row r="143" spans="2:5" ht="12.75">
      <c r="B143" s="3"/>
      <c r="D143" s="3"/>
      <c r="E143" s="3"/>
    </row>
    <row r="144" spans="2:5" ht="12.75">
      <c r="B144" s="3"/>
      <c r="D144" s="3"/>
      <c r="E144" s="3"/>
    </row>
    <row r="145" spans="2:5" ht="12.75">
      <c r="B145" s="3"/>
      <c r="D145" s="3"/>
      <c r="E145" s="3"/>
    </row>
    <row r="146" spans="2:5" ht="12.75">
      <c r="B146" s="3"/>
      <c r="D146" s="3"/>
      <c r="E146" s="3"/>
    </row>
    <row r="147" spans="2:5" ht="12.75">
      <c r="B147" s="3"/>
      <c r="D147" s="3"/>
      <c r="E147" s="3"/>
    </row>
    <row r="148" spans="2:5" ht="12.75">
      <c r="B148" s="3"/>
      <c r="D148" s="3"/>
      <c r="E148" s="3"/>
    </row>
    <row r="149" spans="2:5" ht="12.75">
      <c r="B149" s="3"/>
      <c r="D149" s="3"/>
      <c r="E149" s="3"/>
    </row>
    <row r="150" spans="2:5" ht="12.75">
      <c r="B150" s="3"/>
      <c r="D150" s="3"/>
      <c r="E150" s="3"/>
    </row>
    <row r="151" spans="2:5" ht="12.75">
      <c r="B151" s="3"/>
      <c r="D151" s="3"/>
      <c r="E151" s="3"/>
    </row>
    <row r="152" spans="2:5" ht="12.75">
      <c r="B152" s="3"/>
      <c r="D152" s="3"/>
      <c r="E152" s="3"/>
    </row>
    <row r="153" spans="2:5" ht="12.75">
      <c r="B153" s="3"/>
      <c r="D153" s="3"/>
      <c r="E153" s="3"/>
    </row>
    <row r="154" spans="2:5" ht="12.75">
      <c r="B154" s="3"/>
      <c r="D154" s="3"/>
      <c r="E154" s="3"/>
    </row>
    <row r="155" spans="2:5" ht="12.75">
      <c r="B155" s="3"/>
      <c r="D155" s="3"/>
      <c r="E155" s="3"/>
    </row>
    <row r="156" spans="2:5" ht="12.75">
      <c r="B156" s="3"/>
      <c r="D156" s="3"/>
      <c r="E156" s="3"/>
    </row>
    <row r="157" spans="2:5" ht="12.75">
      <c r="B157" s="3"/>
      <c r="D157" s="3"/>
      <c r="E157" s="3"/>
    </row>
    <row r="158" spans="2:5" ht="12.75">
      <c r="B158" s="3"/>
      <c r="D158" s="3"/>
      <c r="E158" s="3"/>
    </row>
    <row r="159" spans="2:5" ht="12.75">
      <c r="B159" s="3"/>
      <c r="D159" s="3"/>
      <c r="E159" s="3"/>
    </row>
    <row r="160" spans="2:5" ht="12.75">
      <c r="B160" s="3"/>
      <c r="D160" s="3"/>
      <c r="E160" s="3"/>
    </row>
    <row r="161" spans="2:5" ht="12.75">
      <c r="B161" s="3"/>
      <c r="D161" s="3"/>
      <c r="E161" s="3"/>
    </row>
    <row r="162" spans="2:5" ht="12.75">
      <c r="B162" s="3"/>
      <c r="D162" s="3"/>
      <c r="E162" s="3"/>
    </row>
    <row r="163" spans="2:5" ht="12.75">
      <c r="B163" s="3"/>
      <c r="D163" s="3"/>
      <c r="E163" s="3"/>
    </row>
    <row r="164" spans="2:5" ht="12.75">
      <c r="B164" s="3"/>
      <c r="D164" s="3"/>
      <c r="E164" s="3"/>
    </row>
    <row r="187" spans="5:7" ht="12.75">
      <c r="E187" s="1"/>
      <c r="G187" s="2"/>
    </row>
    <row r="189" spans="2:5" ht="12.75">
      <c r="B189" s="3"/>
      <c r="D189" s="3"/>
      <c r="E189" s="3"/>
    </row>
    <row r="190" spans="2:5" ht="12.75">
      <c r="B190" s="3"/>
      <c r="D190" s="3"/>
      <c r="E190" s="3"/>
    </row>
    <row r="191" spans="2:5" ht="12.75">
      <c r="B191" s="3"/>
      <c r="D191" s="3"/>
      <c r="E191" s="3"/>
    </row>
    <row r="192" spans="2:5" ht="12.75">
      <c r="B192" s="3"/>
      <c r="D192" s="3"/>
      <c r="E192" s="3"/>
    </row>
    <row r="193" spans="2:5" ht="12.75">
      <c r="B193" s="3"/>
      <c r="D193" s="3"/>
      <c r="E193" s="3"/>
    </row>
    <row r="194" spans="2:5" ht="12.75">
      <c r="B194" s="3"/>
      <c r="D194" s="3"/>
      <c r="E194" s="3"/>
    </row>
    <row r="195" spans="2:5" ht="12.75">
      <c r="B195" s="3"/>
      <c r="D195" s="3"/>
      <c r="E195" s="3"/>
    </row>
    <row r="196" spans="2:5" ht="12.75">
      <c r="B196" s="3"/>
      <c r="D196" s="3"/>
      <c r="E196" s="3"/>
    </row>
    <row r="197" spans="2:5" ht="12.75">
      <c r="B197" s="3"/>
      <c r="D197" s="3"/>
      <c r="E197" s="3"/>
    </row>
    <row r="198" spans="2:5" ht="12.75">
      <c r="B198" s="3"/>
      <c r="D198" s="3"/>
      <c r="E198" s="3"/>
    </row>
    <row r="199" spans="2:5" ht="12.75">
      <c r="B199" s="3"/>
      <c r="D199" s="3"/>
      <c r="E199" s="3"/>
    </row>
    <row r="200" spans="2:5" ht="12.75">
      <c r="B200" s="3"/>
      <c r="D200" s="3"/>
      <c r="E200" s="3"/>
    </row>
    <row r="201" spans="2:5" ht="12.75">
      <c r="B201" s="3"/>
      <c r="D201" s="3"/>
      <c r="E201" s="3"/>
    </row>
    <row r="202" spans="2:5" ht="12.75">
      <c r="B202" s="3"/>
      <c r="D202" s="3"/>
      <c r="E202" s="3"/>
    </row>
    <row r="203" spans="2:5" ht="12.75">
      <c r="B203" s="3"/>
      <c r="D203" s="3"/>
      <c r="E203" s="3"/>
    </row>
    <row r="204" spans="2:5" ht="12.75">
      <c r="B204" s="3"/>
      <c r="D204" s="3"/>
      <c r="E204" s="3"/>
    </row>
    <row r="205" spans="2:5" ht="12.75">
      <c r="B205" s="3"/>
      <c r="D205" s="3"/>
      <c r="E205" s="3"/>
    </row>
    <row r="206" spans="2:5" ht="12.75">
      <c r="B206" s="3"/>
      <c r="D206" s="3"/>
      <c r="E206" s="3"/>
    </row>
    <row r="207" spans="2:5" ht="12.75">
      <c r="B207" s="3"/>
      <c r="D207" s="3"/>
      <c r="E207" s="3"/>
    </row>
    <row r="208" spans="2:5" ht="12.75">
      <c r="B208" s="3"/>
      <c r="D208" s="3"/>
      <c r="E208" s="3"/>
    </row>
    <row r="209" spans="2:5" ht="12.75">
      <c r="B209" s="3"/>
      <c r="D209" s="3"/>
      <c r="E209" s="3"/>
    </row>
    <row r="210" spans="2:5" ht="12.75">
      <c r="B210" s="3"/>
      <c r="D210" s="3"/>
      <c r="E210" s="3"/>
    </row>
    <row r="211" spans="2:5" ht="12.75">
      <c r="B211" s="3"/>
      <c r="D211" s="3"/>
      <c r="E211" s="3"/>
    </row>
    <row r="212" spans="2:5" ht="12.75">
      <c r="B212" s="3"/>
      <c r="D212" s="3"/>
      <c r="E212" s="3"/>
    </row>
    <row r="213" spans="2:5" ht="12.75">
      <c r="B213" s="3"/>
      <c r="D213" s="3"/>
      <c r="E213" s="3"/>
    </row>
    <row r="214" spans="2:5" ht="12.75">
      <c r="B214" s="3"/>
      <c r="D214" s="3"/>
      <c r="E214" s="3"/>
    </row>
    <row r="215" spans="2:5" ht="12.75">
      <c r="B215" s="3"/>
      <c r="D215" s="3"/>
      <c r="E215" s="3"/>
    </row>
    <row r="216" spans="2:5" ht="12.75">
      <c r="B216" s="3"/>
      <c r="D216" s="3"/>
      <c r="E216" s="3"/>
    </row>
    <row r="217" spans="2:5" ht="12.75">
      <c r="B217" s="3"/>
      <c r="D217" s="3"/>
      <c r="E217" s="3"/>
    </row>
    <row r="218" spans="2:5" ht="12.75">
      <c r="B218" s="3"/>
      <c r="D218" s="3"/>
      <c r="E218" s="3"/>
    </row>
    <row r="219" spans="2:5" ht="12.75">
      <c r="B219" s="3"/>
      <c r="D219" s="3"/>
      <c r="E219" s="3"/>
    </row>
    <row r="242" spans="5:7" ht="12.75">
      <c r="E242" s="1"/>
      <c r="G242" s="2"/>
    </row>
    <row r="244" spans="2:5" ht="12.75">
      <c r="B244" s="3"/>
      <c r="D244" s="3"/>
      <c r="E244" s="3"/>
    </row>
    <row r="245" spans="2:5" ht="12.75">
      <c r="B245" s="3"/>
      <c r="D245" s="3"/>
      <c r="E245" s="3"/>
    </row>
    <row r="246" spans="2:5" ht="12.75">
      <c r="B246" s="3"/>
      <c r="D246" s="3"/>
      <c r="E246" s="3"/>
    </row>
    <row r="247" spans="2:5" ht="12.75">
      <c r="B247" s="3"/>
      <c r="D247" s="3"/>
      <c r="E247" s="3"/>
    </row>
    <row r="248" spans="2:5" ht="12.75">
      <c r="B248" s="3"/>
      <c r="D248" s="3"/>
      <c r="E248" s="3"/>
    </row>
    <row r="249" spans="2:5" ht="12.75">
      <c r="B249" s="3"/>
      <c r="D249" s="3"/>
      <c r="E249" s="3"/>
    </row>
    <row r="250" spans="2:5" ht="12.75">
      <c r="B250" s="3"/>
      <c r="D250" s="3"/>
      <c r="E250" s="3"/>
    </row>
    <row r="251" spans="2:5" ht="12.75">
      <c r="B251" s="3"/>
      <c r="D251" s="3"/>
      <c r="E251" s="3"/>
    </row>
    <row r="252" spans="2:5" ht="12.75">
      <c r="B252" s="3"/>
      <c r="D252" s="3"/>
      <c r="E252" s="3"/>
    </row>
    <row r="253" spans="2:5" ht="12.75">
      <c r="B253" s="3"/>
      <c r="D253" s="3"/>
      <c r="E253" s="3"/>
    </row>
    <row r="254" spans="2:5" ht="12.75">
      <c r="B254" s="3"/>
      <c r="D254" s="3"/>
      <c r="E254" s="3"/>
    </row>
    <row r="255" spans="2:5" ht="12.75">
      <c r="B255" s="3"/>
      <c r="D255" s="3"/>
      <c r="E255" s="3"/>
    </row>
    <row r="256" spans="2:5" ht="12.75">
      <c r="B256" s="3"/>
      <c r="D256" s="3"/>
      <c r="E256" s="3"/>
    </row>
    <row r="257" spans="2:5" ht="12.75">
      <c r="B257" s="3"/>
      <c r="D257" s="3"/>
      <c r="E257" s="3"/>
    </row>
    <row r="258" spans="2:5" ht="12.75">
      <c r="B258" s="3"/>
      <c r="D258" s="3"/>
      <c r="E258" s="3"/>
    </row>
    <row r="259" spans="2:5" ht="12.75">
      <c r="B259" s="3"/>
      <c r="D259" s="3"/>
      <c r="E259" s="3"/>
    </row>
    <row r="260" spans="2:5" ht="12.75">
      <c r="B260" s="3"/>
      <c r="D260" s="3"/>
      <c r="E260" s="3"/>
    </row>
    <row r="261" spans="2:5" ht="12.75">
      <c r="B261" s="3"/>
      <c r="D261" s="3"/>
      <c r="E261" s="3"/>
    </row>
    <row r="262" spans="2:5" ht="12.75">
      <c r="B262" s="3"/>
      <c r="D262" s="3"/>
      <c r="E262" s="3"/>
    </row>
    <row r="263" spans="2:5" ht="12.75">
      <c r="B263" s="3"/>
      <c r="D263" s="3"/>
      <c r="E263" s="3"/>
    </row>
    <row r="264" spans="2:5" ht="12.75">
      <c r="B264" s="3"/>
      <c r="D264" s="3"/>
      <c r="E264" s="3"/>
    </row>
    <row r="265" spans="2:5" ht="12.75">
      <c r="B265" s="3"/>
      <c r="D265" s="3"/>
      <c r="E265" s="3"/>
    </row>
    <row r="266" spans="2:5" ht="12.75">
      <c r="B266" s="3"/>
      <c r="D266" s="3"/>
      <c r="E266" s="3"/>
    </row>
    <row r="267" spans="2:5" ht="12.75">
      <c r="B267" s="3"/>
      <c r="D267" s="3"/>
      <c r="E267" s="3"/>
    </row>
    <row r="268" spans="2:5" ht="12.75">
      <c r="B268" s="3"/>
      <c r="D268" s="3"/>
      <c r="E268" s="3"/>
    </row>
    <row r="269" spans="2:5" ht="12.75">
      <c r="B269" s="3"/>
      <c r="D269" s="3"/>
      <c r="E269" s="3"/>
    </row>
    <row r="270" spans="2:5" ht="12.75">
      <c r="B270" s="3"/>
      <c r="D270" s="3"/>
      <c r="E270" s="3"/>
    </row>
    <row r="271" spans="2:5" ht="12.75">
      <c r="B271" s="3"/>
      <c r="D271" s="3"/>
      <c r="E271" s="3"/>
    </row>
    <row r="272" spans="2:5" ht="12.75">
      <c r="B272" s="3"/>
      <c r="D272" s="3"/>
      <c r="E272" s="3"/>
    </row>
    <row r="273" spans="2:5" ht="12.75">
      <c r="B273" s="3"/>
      <c r="D273" s="3"/>
      <c r="E273" s="3"/>
    </row>
    <row r="274" spans="2:5" ht="12.75">
      <c r="B274" s="3"/>
      <c r="D274" s="3"/>
      <c r="E274" s="3"/>
    </row>
  </sheetData>
  <sheetProtection/>
  <printOptions/>
  <pageMargins left="0.7" right="0.7" top="0.75" bottom="0.75" header="0.3" footer="0.3"/>
  <pageSetup horizontalDpi="600" verticalDpi="600" orientation="portrait" r:id="rId2"/>
  <headerFooter>
    <oddFooter>&amp;C&amp;"Arial,Bold"&amp;12This information is provided as an eample only, no guarratees of 
performance results is given or implied.&amp;"Arial,Regular"&amp;10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Z275"/>
  <sheetViews>
    <sheetView zoomScale="75" zoomScaleNormal="75" zoomScalePageLayoutView="0" workbookViewId="0" topLeftCell="A7">
      <selection activeCell="J13" sqref="J13"/>
    </sheetView>
  </sheetViews>
  <sheetFormatPr defaultColWidth="9.140625" defaultRowHeight="12.75"/>
  <cols>
    <col min="4" max="4" width="10.7109375" style="0" customWidth="1"/>
    <col min="7" max="7" width="10.57421875" style="0" bestFit="1" customWidth="1"/>
    <col min="9" max="9" width="4.7109375" style="0" customWidth="1"/>
    <col min="11" max="11" width="8.7109375" style="0" customWidth="1"/>
    <col min="12" max="13" width="9.28125" style="0" bestFit="1" customWidth="1"/>
  </cols>
  <sheetData>
    <row r="7" ht="12.75">
      <c r="A7" t="s">
        <v>125</v>
      </c>
    </row>
    <row r="8" ht="12.75">
      <c r="A8" t="s">
        <v>124</v>
      </c>
    </row>
    <row r="10" spans="1:4" ht="12.75">
      <c r="A10" t="s">
        <v>30</v>
      </c>
      <c r="D10" t="s">
        <v>33</v>
      </c>
    </row>
    <row r="11" spans="2:5" ht="12.75">
      <c r="B11" t="s">
        <v>23</v>
      </c>
      <c r="C11" s="10">
        <v>9.5</v>
      </c>
      <c r="E11" s="10">
        <v>9.5</v>
      </c>
    </row>
    <row r="12" spans="2:5" ht="12.75">
      <c r="B12" t="s">
        <v>24</v>
      </c>
      <c r="C12" s="10">
        <v>0.15</v>
      </c>
      <c r="E12" s="10">
        <v>0.15</v>
      </c>
    </row>
    <row r="13" spans="2:5" ht="12.75">
      <c r="B13" t="s">
        <v>25</v>
      </c>
      <c r="C13" s="1">
        <f>EXP((LN(C11)+LN(C12))/2)</f>
        <v>1.1937336386313322</v>
      </c>
      <c r="E13" s="1">
        <f>EXP((LN(E11)+LN(E12))/2)</f>
        <v>1.1937336386313322</v>
      </c>
    </row>
    <row r="14" spans="2:5" ht="12.75">
      <c r="B14" t="s">
        <v>31</v>
      </c>
      <c r="C14" s="10">
        <f>K88</f>
        <v>1.8</v>
      </c>
      <c r="E14" s="10">
        <f>L88</f>
        <v>1.9</v>
      </c>
    </row>
    <row r="15" spans="2:7" ht="12.75">
      <c r="B15" t="s">
        <v>68</v>
      </c>
      <c r="C15" s="1">
        <f>-0.142*LN(C13)+0.8912</f>
        <v>0.8660538012258364</v>
      </c>
      <c r="E15" s="1">
        <f>-0.142*LN(E13)+0.8912</f>
        <v>0.8660538012258364</v>
      </c>
      <c r="G15" s="5"/>
    </row>
    <row r="16" spans="2:5" ht="12.75">
      <c r="B16" t="s">
        <v>74</v>
      </c>
      <c r="C16" s="10">
        <v>1</v>
      </c>
      <c r="D16" s="6"/>
      <c r="E16" s="10">
        <v>1</v>
      </c>
    </row>
    <row r="17" spans="2:5" ht="12.75">
      <c r="B17" t="s">
        <v>70</v>
      </c>
      <c r="C17">
        <v>0.33</v>
      </c>
      <c r="D17" s="6"/>
      <c r="E17">
        <v>0.33</v>
      </c>
    </row>
    <row r="18" spans="2:12" ht="12.75">
      <c r="B18" t="s">
        <v>71</v>
      </c>
      <c r="C18">
        <v>0.31</v>
      </c>
      <c r="D18" s="6"/>
      <c r="E18">
        <v>0.31</v>
      </c>
      <c r="L18" s="8"/>
    </row>
    <row r="19" spans="2:5" ht="12.75">
      <c r="B19" t="s">
        <v>12</v>
      </c>
      <c r="C19" s="2">
        <f>C15*C16*(C17*C14-C18)</f>
        <v>0.24595927954813762</v>
      </c>
      <c r="E19" s="2">
        <f>E15*E16*(E17*E14-E18)</f>
        <v>0.27453905498859016</v>
      </c>
    </row>
    <row r="20" spans="1:6" ht="12.75">
      <c r="A20" s="1" t="s">
        <v>54</v>
      </c>
      <c r="B20" s="1" t="s">
        <v>55</v>
      </c>
      <c r="C20" s="1" t="s">
        <v>56</v>
      </c>
      <c r="D20" s="1"/>
      <c r="E20" s="1" t="s">
        <v>57</v>
      </c>
      <c r="F20" s="1"/>
    </row>
    <row r="21" spans="1:6" ht="12.75">
      <c r="A21" s="1">
        <f>Washability!A28</f>
        <v>9.5</v>
      </c>
      <c r="B21" s="1">
        <f>Washability!B28</f>
        <v>0.5</v>
      </c>
      <c r="C21" s="1">
        <f>Washability!C28</f>
        <v>36.2</v>
      </c>
      <c r="D21" s="1"/>
      <c r="E21" s="1">
        <f>EXP((LN(A21)+LN(B21))/2)</f>
        <v>2.179449471770337</v>
      </c>
      <c r="F21" s="1"/>
    </row>
    <row r="22" spans="1:6" ht="12.75">
      <c r="A22" s="1"/>
      <c r="B22" s="1"/>
      <c r="C22" s="1"/>
      <c r="D22" s="1" t="s">
        <v>58</v>
      </c>
      <c r="E22" s="1"/>
      <c r="F22" s="1"/>
    </row>
    <row r="23" spans="1:6" ht="12.75">
      <c r="A23" s="1" t="s">
        <v>60</v>
      </c>
      <c r="B23" s="1" t="s">
        <v>59</v>
      </c>
      <c r="C23" s="1" t="s">
        <v>56</v>
      </c>
      <c r="D23" s="1" t="s">
        <v>61</v>
      </c>
      <c r="E23" s="1" t="s">
        <v>62</v>
      </c>
      <c r="F23" s="1"/>
    </row>
    <row r="24" spans="1:6" ht="12.75">
      <c r="A24" s="1"/>
      <c r="B24" s="1">
        <v>1.3</v>
      </c>
      <c r="C24" s="1">
        <f>Washability!C31</f>
        <v>26</v>
      </c>
      <c r="D24" s="1">
        <f>Washability!D31</f>
        <v>2.33</v>
      </c>
      <c r="E24" s="1">
        <f>Washability!E31</f>
        <v>0.94</v>
      </c>
      <c r="F24" s="1"/>
    </row>
    <row r="25" spans="1:6" ht="12.75">
      <c r="A25" s="1">
        <v>1.3</v>
      </c>
      <c r="B25" s="1">
        <v>1.35</v>
      </c>
      <c r="C25" s="1">
        <f>Washability!C32</f>
        <v>22.57</v>
      </c>
      <c r="D25" s="1">
        <f>Washability!D32</f>
        <v>5.51</v>
      </c>
      <c r="E25" s="1">
        <f>Washability!E32</f>
        <v>0.86</v>
      </c>
      <c r="F25" s="1"/>
    </row>
    <row r="26" spans="1:6" ht="12.75">
      <c r="A26" s="1">
        <v>1.35</v>
      </c>
      <c r="B26" s="1">
        <v>1.4</v>
      </c>
      <c r="C26" s="1">
        <f>Washability!C33</f>
        <v>13.34</v>
      </c>
      <c r="D26" s="1">
        <f>Washability!D33</f>
        <v>8.61</v>
      </c>
      <c r="E26" s="1">
        <f>Washability!E33</f>
        <v>0.88</v>
      </c>
      <c r="F26" s="1"/>
    </row>
    <row r="27" spans="1:6" ht="12.75">
      <c r="A27" s="1">
        <v>1.4</v>
      </c>
      <c r="B27" s="1">
        <v>1.45</v>
      </c>
      <c r="C27" s="1">
        <f>Washability!C34</f>
        <v>7.92</v>
      </c>
      <c r="D27" s="1">
        <f>Washability!D34</f>
        <v>12.86</v>
      </c>
      <c r="E27" s="1">
        <f>Washability!E34</f>
        <v>1</v>
      </c>
      <c r="F27" s="1"/>
    </row>
    <row r="28" spans="1:6" ht="12.75">
      <c r="A28" s="1">
        <v>1.45</v>
      </c>
      <c r="B28" s="1">
        <v>1.5</v>
      </c>
      <c r="C28" s="1">
        <f>Washability!C35</f>
        <v>3.43</v>
      </c>
      <c r="D28" s="1">
        <f>Washability!D35</f>
        <v>17.57</v>
      </c>
      <c r="E28" s="1">
        <f>Washability!E35</f>
        <v>1.29</v>
      </c>
      <c r="F28" s="1"/>
    </row>
    <row r="29" spans="1:6" ht="12.75">
      <c r="A29" s="1">
        <v>1.5</v>
      </c>
      <c r="B29" s="1">
        <v>1.55</v>
      </c>
      <c r="C29" s="1">
        <f>Washability!C36</f>
        <v>2.58</v>
      </c>
      <c r="D29" s="1">
        <f>Washability!D36</f>
        <v>22.01</v>
      </c>
      <c r="E29" s="1">
        <f>Washability!E36</f>
        <v>1.43</v>
      </c>
      <c r="F29" s="1"/>
    </row>
    <row r="30" spans="1:6" ht="12.75">
      <c r="A30" s="1">
        <v>1.55</v>
      </c>
      <c r="B30" s="1">
        <v>1.6</v>
      </c>
      <c r="C30" s="1">
        <f>Washability!C37</f>
        <v>1.61</v>
      </c>
      <c r="D30" s="1">
        <f>Washability!D37</f>
        <v>29.93</v>
      </c>
      <c r="E30" s="1">
        <f>Washability!E37</f>
        <v>1.75</v>
      </c>
      <c r="F30" s="1"/>
    </row>
    <row r="31" spans="1:6" ht="12.75">
      <c r="A31" s="1">
        <v>1.6</v>
      </c>
      <c r="B31" s="1">
        <v>1.7</v>
      </c>
      <c r="C31" s="1">
        <f>Washability!C38</f>
        <v>2.06</v>
      </c>
      <c r="D31" s="1">
        <f>Washability!D38</f>
        <v>33.13</v>
      </c>
      <c r="E31" s="1">
        <f>Washability!E38</f>
        <v>1.96</v>
      </c>
      <c r="F31" s="1"/>
    </row>
    <row r="32" spans="1:6" ht="12.75">
      <c r="A32" s="1">
        <v>1.7</v>
      </c>
      <c r="B32" s="1">
        <v>1.8</v>
      </c>
      <c r="C32" s="1">
        <f>Washability!C39</f>
        <v>1.37</v>
      </c>
      <c r="D32" s="1">
        <f>Washability!D39</f>
        <v>40.72</v>
      </c>
      <c r="E32" s="1">
        <f>Washability!E39</f>
        <v>2.22</v>
      </c>
      <c r="F32" s="1"/>
    </row>
    <row r="33" spans="1:6" ht="12.75">
      <c r="A33" s="1">
        <v>1.8</v>
      </c>
      <c r="B33" s="1">
        <v>1.9</v>
      </c>
      <c r="C33" s="1">
        <f>Washability!C40</f>
        <v>1.06</v>
      </c>
      <c r="D33" s="1">
        <f>Washability!D40</f>
        <v>48.85</v>
      </c>
      <c r="E33" s="1">
        <f>Washability!E40</f>
        <v>2.4</v>
      </c>
      <c r="F33" s="1"/>
    </row>
    <row r="34" spans="1:6" ht="12.75">
      <c r="A34" s="1">
        <v>1.9</v>
      </c>
      <c r="B34" s="1"/>
      <c r="C34" s="1">
        <f>Washability!C41</f>
        <v>18.06</v>
      </c>
      <c r="D34" s="1">
        <f>Washability!D41</f>
        <v>81.69</v>
      </c>
      <c r="E34" s="1">
        <f>Washability!E41</f>
        <v>2.43</v>
      </c>
      <c r="F34" s="1"/>
    </row>
    <row r="35" ht="12.75">
      <c r="C35" s="1">
        <f>SUM(C24:C34)</f>
        <v>100.00000000000001</v>
      </c>
    </row>
    <row r="37" spans="1:11" ht="12.75">
      <c r="A37" s="1" t="s">
        <v>54</v>
      </c>
      <c r="B37" s="1" t="s">
        <v>55</v>
      </c>
      <c r="C37" s="1" t="s">
        <v>56</v>
      </c>
      <c r="D37" s="1"/>
      <c r="E37" s="1" t="s">
        <v>57</v>
      </c>
      <c r="F37" s="1"/>
      <c r="G37" s="1"/>
      <c r="H37" s="1"/>
      <c r="I37" s="1"/>
      <c r="J37" s="1"/>
      <c r="K37" s="1"/>
    </row>
    <row r="38" spans="1:6" ht="12.75">
      <c r="A38" s="1">
        <f>Washability!A44</f>
        <v>0.5</v>
      </c>
      <c r="B38" s="1">
        <f>Washability!B44</f>
        <v>0.15</v>
      </c>
      <c r="C38" s="1">
        <f>Washability!C44</f>
        <v>7.6</v>
      </c>
      <c r="D38" s="1"/>
      <c r="E38" s="1">
        <f>EXP((LN(A38)+LN(B38))/2)</f>
        <v>0.27386127875258304</v>
      </c>
      <c r="F38" s="1"/>
    </row>
    <row r="39" spans="1:6" ht="12.75">
      <c r="A39" s="1"/>
      <c r="B39" s="1"/>
      <c r="C39" s="1"/>
      <c r="D39" s="1" t="s">
        <v>58</v>
      </c>
      <c r="E39" s="1"/>
      <c r="F39" s="1"/>
    </row>
    <row r="40" spans="1:6" ht="12.75">
      <c r="A40" s="1" t="s">
        <v>60</v>
      </c>
      <c r="B40" s="1" t="s">
        <v>59</v>
      </c>
      <c r="C40" s="1" t="s">
        <v>56</v>
      </c>
      <c r="D40" s="1" t="s">
        <v>61</v>
      </c>
      <c r="E40" s="1" t="s">
        <v>62</v>
      </c>
      <c r="F40" s="1"/>
    </row>
    <row r="41" spans="1:6" ht="12.75">
      <c r="A41" s="1"/>
      <c r="B41" s="1">
        <v>1.3</v>
      </c>
      <c r="C41" s="1">
        <f>Washability!C47</f>
        <v>32.3</v>
      </c>
      <c r="D41" s="1">
        <f>Washability!D47</f>
        <v>1.9</v>
      </c>
      <c r="E41" s="1">
        <f>Washability!E47</f>
        <v>0.91</v>
      </c>
      <c r="F41" s="1"/>
    </row>
    <row r="42" spans="1:6" ht="12.75">
      <c r="A42" s="1">
        <v>1.3</v>
      </c>
      <c r="B42" s="1">
        <v>1.35</v>
      </c>
      <c r="C42" s="1">
        <f>Washability!C48</f>
        <v>16.5</v>
      </c>
      <c r="D42" s="1">
        <f>Washability!D48</f>
        <v>4.65</v>
      </c>
      <c r="E42" s="1">
        <f>Washability!E48</f>
        <v>0.89</v>
      </c>
      <c r="F42" s="1"/>
    </row>
    <row r="43" spans="1:6" ht="12.75">
      <c r="A43" s="1">
        <v>1.35</v>
      </c>
      <c r="B43" s="1">
        <v>1.4</v>
      </c>
      <c r="C43" s="1">
        <f>Washability!C49</f>
        <v>10.98</v>
      </c>
      <c r="D43" s="1">
        <f>Washability!D49</f>
        <v>6.98</v>
      </c>
      <c r="E43" s="1">
        <f>Washability!E49</f>
        <v>0.85</v>
      </c>
      <c r="F43" s="1"/>
    </row>
    <row r="44" spans="1:6" ht="12.75">
      <c r="A44" s="1">
        <v>1.4</v>
      </c>
      <c r="B44" s="1">
        <v>1.45</v>
      </c>
      <c r="C44" s="1">
        <f>Washability!C50</f>
        <v>7.12</v>
      </c>
      <c r="D44" s="1">
        <f>Washability!D50</f>
        <v>9.84</v>
      </c>
      <c r="E44" s="1">
        <f>Washability!E50</f>
        <v>0.97</v>
      </c>
      <c r="F44" s="1"/>
    </row>
    <row r="45" spans="1:6" ht="12.75">
      <c r="A45" s="1">
        <v>1.45</v>
      </c>
      <c r="B45" s="1">
        <v>1.5</v>
      </c>
      <c r="C45" s="1">
        <f>Washability!C51</f>
        <v>4.68</v>
      </c>
      <c r="D45" s="1">
        <f>Washability!D51</f>
        <v>13.28</v>
      </c>
      <c r="E45" s="1">
        <f>Washability!E51</f>
        <v>0.87</v>
      </c>
      <c r="F45" s="1"/>
    </row>
    <row r="46" spans="1:6" ht="12.75">
      <c r="A46" s="1">
        <v>1.5</v>
      </c>
      <c r="B46" s="1">
        <v>1.55</v>
      </c>
      <c r="C46" s="1">
        <f>Washability!C52</f>
        <v>3.17</v>
      </c>
      <c r="D46" s="1">
        <f>Washability!D52</f>
        <v>17.59</v>
      </c>
      <c r="E46" s="1">
        <f>Washability!E52</f>
        <v>1.06</v>
      </c>
      <c r="F46" s="1"/>
    </row>
    <row r="47" spans="1:6" ht="12.75">
      <c r="A47" s="1">
        <v>1.55</v>
      </c>
      <c r="B47" s="1">
        <v>1.6</v>
      </c>
      <c r="C47" s="1">
        <f>Washability!C53</f>
        <v>2.03</v>
      </c>
      <c r="D47" s="1">
        <f>Washability!D53</f>
        <v>22.31</v>
      </c>
      <c r="E47" s="1">
        <f>Washability!E53</f>
        <v>1.26</v>
      </c>
      <c r="F47" s="1"/>
    </row>
    <row r="48" spans="1:6" ht="12.75">
      <c r="A48" s="1">
        <v>1.6</v>
      </c>
      <c r="B48" s="1">
        <v>1.7</v>
      </c>
      <c r="C48" s="1">
        <f>Washability!C54</f>
        <v>2.05</v>
      </c>
      <c r="D48" s="1">
        <f>Washability!D54</f>
        <v>28.96</v>
      </c>
      <c r="E48" s="1">
        <f>Washability!E54</f>
        <v>1.6</v>
      </c>
      <c r="F48" s="1"/>
    </row>
    <row r="49" spans="1:6" ht="12.75">
      <c r="A49" s="1">
        <v>1.7</v>
      </c>
      <c r="B49" s="1">
        <v>1.8</v>
      </c>
      <c r="C49" s="1">
        <f>Washability!C55</f>
        <v>1.45</v>
      </c>
      <c r="D49" s="1">
        <f>Washability!D55</f>
        <v>37.28</v>
      </c>
      <c r="E49" s="1">
        <f>Washability!E55</f>
        <v>1.92</v>
      </c>
      <c r="F49" s="1"/>
    </row>
    <row r="50" spans="1:6" ht="12.75">
      <c r="A50" s="1">
        <v>1.8</v>
      </c>
      <c r="B50" s="1">
        <v>1.9</v>
      </c>
      <c r="C50" s="1">
        <f>Washability!C56</f>
        <v>1.04</v>
      </c>
      <c r="D50" s="1">
        <f>Washability!D56</f>
        <v>48.28</v>
      </c>
      <c r="E50" s="1">
        <f>Washability!E56</f>
        <v>2.18</v>
      </c>
      <c r="F50" s="1"/>
    </row>
    <row r="51" spans="1:6" ht="12.75">
      <c r="A51" s="1">
        <v>1.9</v>
      </c>
      <c r="B51" s="1"/>
      <c r="C51" s="1">
        <f>Washability!C57</f>
        <v>18.68</v>
      </c>
      <c r="D51" s="1">
        <f>Washability!D57</f>
        <v>79.36</v>
      </c>
      <c r="E51" s="1">
        <f>Washability!E57</f>
        <v>3</v>
      </c>
      <c r="F51" s="1"/>
    </row>
    <row r="52" ht="12.75">
      <c r="C52" s="1">
        <f>SUM(C41:C51)</f>
        <v>100.00000000000003</v>
      </c>
    </row>
    <row r="53" spans="1:10" ht="12.75">
      <c r="A53" s="8" t="s">
        <v>117</v>
      </c>
      <c r="E53" s="1"/>
      <c r="J53" s="8" t="s">
        <v>122</v>
      </c>
    </row>
    <row r="54" spans="1:12" ht="12.75">
      <c r="A54" s="1" t="s">
        <v>54</v>
      </c>
      <c r="B54" s="1" t="s">
        <v>55</v>
      </c>
      <c r="C54" s="1" t="s">
        <v>56</v>
      </c>
      <c r="D54" s="1"/>
      <c r="E54" s="1" t="s">
        <v>57</v>
      </c>
      <c r="J54" s="1" t="s">
        <v>54</v>
      </c>
      <c r="K54" s="1" t="s">
        <v>55</v>
      </c>
      <c r="L54" s="1" t="s">
        <v>56</v>
      </c>
    </row>
    <row r="55" spans="1:12" ht="12.75">
      <c r="A55" s="1">
        <f>A21</f>
        <v>9.5</v>
      </c>
      <c r="B55" s="1">
        <f>B38</f>
        <v>0.15</v>
      </c>
      <c r="C55" s="1">
        <f>(C21+C38)</f>
        <v>43.800000000000004</v>
      </c>
      <c r="D55" s="1"/>
      <c r="E55" s="1">
        <f>EXP((LN(A55)+LN(B55))/2)</f>
        <v>1.1937336386313322</v>
      </c>
      <c r="G55" s="8" t="s">
        <v>113</v>
      </c>
      <c r="J55" s="1">
        <f>A55</f>
        <v>9.5</v>
      </c>
      <c r="K55" s="1">
        <f>B55</f>
        <v>0.15</v>
      </c>
      <c r="L55" s="1">
        <f>R102</f>
        <v>12.989293817207578</v>
      </c>
    </row>
    <row r="56" spans="1:17" ht="12.75">
      <c r="A56" s="1"/>
      <c r="B56" s="1"/>
      <c r="C56" s="1"/>
      <c r="D56" s="1" t="s">
        <v>58</v>
      </c>
      <c r="E56" s="1"/>
      <c r="F56" s="1"/>
      <c r="G56" s="1" t="s">
        <v>59</v>
      </c>
      <c r="H56" s="1"/>
      <c r="J56" s="1"/>
      <c r="K56" s="1"/>
      <c r="L56" s="1"/>
      <c r="M56" s="1" t="s">
        <v>58</v>
      </c>
      <c r="N56" s="1"/>
      <c r="O56" s="1"/>
      <c r="P56" s="1" t="s">
        <v>59</v>
      </c>
      <c r="Q56" s="1"/>
    </row>
    <row r="57" spans="1:17" ht="12.75">
      <c r="A57" s="1" t="s">
        <v>60</v>
      </c>
      <c r="B57" s="1" t="s">
        <v>59</v>
      </c>
      <c r="C57" s="1" t="s">
        <v>56</v>
      </c>
      <c r="D57" s="1" t="s">
        <v>61</v>
      </c>
      <c r="E57" s="1" t="s">
        <v>62</v>
      </c>
      <c r="F57" s="1" t="s">
        <v>56</v>
      </c>
      <c r="G57" s="1" t="s">
        <v>61</v>
      </c>
      <c r="H57" s="1" t="s">
        <v>62</v>
      </c>
      <c r="J57" s="1" t="s">
        <v>60</v>
      </c>
      <c r="K57" s="1" t="s">
        <v>59</v>
      </c>
      <c r="L57" s="1" t="s">
        <v>56</v>
      </c>
      <c r="M57" s="1" t="s">
        <v>61</v>
      </c>
      <c r="N57" s="1" t="s">
        <v>62</v>
      </c>
      <c r="O57" s="1" t="s">
        <v>56</v>
      </c>
      <c r="P57" s="1" t="s">
        <v>61</v>
      </c>
      <c r="Q57" s="1" t="s">
        <v>62</v>
      </c>
    </row>
    <row r="58" spans="1:17" ht="12.75">
      <c r="A58" s="1"/>
      <c r="B58" s="1">
        <v>1.3</v>
      </c>
      <c r="C58" s="1">
        <f>(C24*C$21+C41*C$38)/(C$21+C$38)</f>
        <v>27.093150684931505</v>
      </c>
      <c r="D58" s="25">
        <f aca="true" t="shared" si="0" ref="D58:D68">(C$21*C24*D24+C$38*C41*D41)/(C$21*C24+C$38*C41)</f>
        <v>2.2410489769777864</v>
      </c>
      <c r="E58" s="25">
        <f>(C$21*C24*E24+C$38*C41*E41)/(C$21*C24+C$38*C41)</f>
        <v>0.9337941146728687</v>
      </c>
      <c r="F58" s="1">
        <f>C58</f>
        <v>27.093150684931505</v>
      </c>
      <c r="G58" s="1">
        <f>D58</f>
        <v>2.2410489769777864</v>
      </c>
      <c r="H58" s="1">
        <f>E58</f>
        <v>0.9337941146728687</v>
      </c>
      <c r="J58" s="1"/>
      <c r="K58" s="1">
        <v>1.3</v>
      </c>
      <c r="L58" s="1">
        <f>100*O92/R$102</f>
        <v>22.37603829234052</v>
      </c>
      <c r="M58" s="1">
        <f aca="true" t="shared" si="1" ref="M58:M68">P92</f>
        <v>2.2410489769777864</v>
      </c>
      <c r="N58" s="1">
        <f aca="true" t="shared" si="2" ref="N58:N68">Q92</f>
        <v>0.9337941146728687</v>
      </c>
      <c r="O58" s="1">
        <f>L58</f>
        <v>22.37603829234052</v>
      </c>
      <c r="P58" s="1">
        <f>M58</f>
        <v>2.2410489769777864</v>
      </c>
      <c r="Q58" s="1">
        <f>N58</f>
        <v>0.9337941146728687</v>
      </c>
    </row>
    <row r="59" spans="1:17" ht="12.75">
      <c r="A59" s="1">
        <v>1.3</v>
      </c>
      <c r="B59" s="1">
        <v>1.35</v>
      </c>
      <c r="C59" s="1">
        <f aca="true" t="shared" si="3" ref="C59:C68">(C25*C$21+C42*C$38)/(C$21+C$38)</f>
        <v>21.51675799086758</v>
      </c>
      <c r="D59" s="25">
        <f t="shared" si="0"/>
        <v>5.39556864459474</v>
      </c>
      <c r="E59" s="25">
        <f aca="true" t="shared" si="4" ref="E59:E68">(C$21*C25*E25+C$38*C42*E42)/(C$21*C25+C$38*C42)</f>
        <v>0.8639917914676253</v>
      </c>
      <c r="F59" s="1">
        <f aca="true" t="shared" si="5" ref="F59:F68">C59+F58</f>
        <v>48.60990867579908</v>
      </c>
      <c r="G59" s="1">
        <f aca="true" t="shared" si="6" ref="G59:G68">(C59*D59+F58*G58)/F59</f>
        <v>3.6373699764315104</v>
      </c>
      <c r="H59" s="1">
        <f aca="true" t="shared" si="7" ref="H59:H68">(C59*E59+F58*H58)/F59</f>
        <v>0.9028967166624239</v>
      </c>
      <c r="J59" s="1">
        <v>1.3</v>
      </c>
      <c r="K59" s="1">
        <v>1.35</v>
      </c>
      <c r="L59" s="1">
        <f aca="true" t="shared" si="8" ref="L59:L68">100*O93/R$102</f>
        <v>21.095710877286717</v>
      </c>
      <c r="M59" s="1">
        <f t="shared" si="1"/>
        <v>5.39556864459474</v>
      </c>
      <c r="N59" s="1">
        <f t="shared" si="2"/>
        <v>0.8639917914676253</v>
      </c>
      <c r="O59" s="1">
        <f aca="true" t="shared" si="9" ref="O59:O68">L59+O58</f>
        <v>43.47174916962724</v>
      </c>
      <c r="P59" s="1">
        <f aca="true" t="shared" si="10" ref="P59:P68">(L59*M59+O58*P58)/O59</f>
        <v>3.771855446372321</v>
      </c>
      <c r="Q59" s="1">
        <f aca="true" t="shared" si="11" ref="Q59:Q68">(L59*N59+O58*Q58)/O59</f>
        <v>0.8999208600413399</v>
      </c>
    </row>
    <row r="60" spans="1:17" ht="12.75">
      <c r="A60" s="1">
        <v>1.35</v>
      </c>
      <c r="B60" s="1">
        <v>1.4</v>
      </c>
      <c r="C60" s="1">
        <f t="shared" si="3"/>
        <v>12.930502283105021</v>
      </c>
      <c r="D60" s="25">
        <f t="shared" si="0"/>
        <v>8.369832614115504</v>
      </c>
      <c r="E60" s="25">
        <f t="shared" si="4"/>
        <v>0.875579741364089</v>
      </c>
      <c r="F60" s="1">
        <f t="shared" si="5"/>
        <v>61.540410958904104</v>
      </c>
      <c r="G60" s="1">
        <f t="shared" si="6"/>
        <v>4.631726659914596</v>
      </c>
      <c r="H60" s="1">
        <f t="shared" si="7"/>
        <v>0.8971570375481827</v>
      </c>
      <c r="J60" s="1">
        <v>1.35</v>
      </c>
      <c r="K60" s="1">
        <v>1.4</v>
      </c>
      <c r="L60" s="1">
        <f t="shared" si="8"/>
        <v>15.034311520341669</v>
      </c>
      <c r="M60" s="1">
        <f t="shared" si="1"/>
        <v>8.369832614115504</v>
      </c>
      <c r="N60" s="1">
        <f t="shared" si="2"/>
        <v>0.875579741364089</v>
      </c>
      <c r="O60" s="1">
        <f t="shared" si="9"/>
        <v>58.506060689968905</v>
      </c>
      <c r="P60" s="1">
        <f t="shared" si="10"/>
        <v>4.95339835471449</v>
      </c>
      <c r="Q60" s="1">
        <f t="shared" si="11"/>
        <v>0.8936659189868289</v>
      </c>
    </row>
    <row r="61" spans="1:17" ht="12.75">
      <c r="A61" s="1">
        <v>1.4</v>
      </c>
      <c r="B61" s="1">
        <v>1.45</v>
      </c>
      <c r="C61" s="1">
        <f t="shared" si="3"/>
        <v>7.781187214611872</v>
      </c>
      <c r="D61" s="25">
        <f t="shared" si="0"/>
        <v>12.380508896295947</v>
      </c>
      <c r="E61" s="25">
        <f t="shared" si="4"/>
        <v>0.9952368433406881</v>
      </c>
      <c r="F61" s="1">
        <f t="shared" si="5"/>
        <v>69.32159817351598</v>
      </c>
      <c r="G61" s="1">
        <f t="shared" si="6"/>
        <v>5.501509337394434</v>
      </c>
      <c r="H61" s="1">
        <f t="shared" si="7"/>
        <v>0.9081662662871678</v>
      </c>
      <c r="J61" s="1">
        <v>1.4</v>
      </c>
      <c r="K61" s="1">
        <v>1.45</v>
      </c>
      <c r="L61" s="1">
        <f t="shared" si="8"/>
        <v>10.710906468740493</v>
      </c>
      <c r="M61" s="1">
        <f t="shared" si="1"/>
        <v>12.380508896295947</v>
      </c>
      <c r="N61" s="1">
        <f t="shared" si="2"/>
        <v>0.9952368433406881</v>
      </c>
      <c r="O61" s="1">
        <f t="shared" si="9"/>
        <v>69.2169671587094</v>
      </c>
      <c r="P61" s="1">
        <f t="shared" si="10"/>
        <v>6.102698730176922</v>
      </c>
      <c r="Q61" s="1">
        <f t="shared" si="11"/>
        <v>0.9093834043860837</v>
      </c>
    </row>
    <row r="62" spans="1:17" ht="12.75">
      <c r="A62" s="1">
        <v>1.45</v>
      </c>
      <c r="B62" s="1">
        <v>1.5</v>
      </c>
      <c r="C62" s="1">
        <f t="shared" si="3"/>
        <v>3.64689497716895</v>
      </c>
      <c r="D62" s="25">
        <f t="shared" si="0"/>
        <v>16.614744888376926</v>
      </c>
      <c r="E62" s="25">
        <f t="shared" si="4"/>
        <v>1.1964785205403985</v>
      </c>
      <c r="F62" s="1">
        <f t="shared" si="5"/>
        <v>72.96849315068494</v>
      </c>
      <c r="G62" s="1">
        <f t="shared" si="6"/>
        <v>6.0569381418138795</v>
      </c>
      <c r="H62" s="1">
        <f t="shared" si="7"/>
        <v>0.9225758349447123</v>
      </c>
      <c r="J62" s="1">
        <v>1.45</v>
      </c>
      <c r="K62" s="1">
        <v>1.5</v>
      </c>
      <c r="L62" s="1">
        <f t="shared" si="8"/>
        <v>5.928367970544222</v>
      </c>
      <c r="M62" s="1">
        <f t="shared" si="1"/>
        <v>16.614744888376926</v>
      </c>
      <c r="N62" s="1">
        <f t="shared" si="2"/>
        <v>1.1964785205403985</v>
      </c>
      <c r="O62" s="1">
        <f t="shared" si="9"/>
        <v>75.14533512925361</v>
      </c>
      <c r="P62" s="1">
        <f t="shared" si="10"/>
        <v>6.932015382261355</v>
      </c>
      <c r="Q62" s="1">
        <f t="shared" si="11"/>
        <v>0.9320329206625282</v>
      </c>
    </row>
    <row r="63" spans="1:17" ht="12.75">
      <c r="A63" s="1">
        <v>1.5</v>
      </c>
      <c r="B63" s="1">
        <v>1.55</v>
      </c>
      <c r="C63" s="1">
        <f t="shared" si="3"/>
        <v>2.6823744292237444</v>
      </c>
      <c r="D63" s="25">
        <f t="shared" si="0"/>
        <v>21.103638158790684</v>
      </c>
      <c r="E63" s="25">
        <f t="shared" si="4"/>
        <v>1.3541280811657361</v>
      </c>
      <c r="F63" s="1">
        <f t="shared" si="5"/>
        <v>75.65086757990868</v>
      </c>
      <c r="G63" s="1">
        <f t="shared" si="6"/>
        <v>6.5904532839516285</v>
      </c>
      <c r="H63" s="1">
        <f t="shared" si="7"/>
        <v>0.9378775062562092</v>
      </c>
      <c r="J63" s="1">
        <v>1.5</v>
      </c>
      <c r="K63" s="1">
        <v>1.55</v>
      </c>
      <c r="L63" s="1">
        <f t="shared" si="8"/>
        <v>5.099243380796271</v>
      </c>
      <c r="M63" s="1">
        <f t="shared" si="1"/>
        <v>21.103638158790684</v>
      </c>
      <c r="N63" s="1">
        <f t="shared" si="2"/>
        <v>1.3541280811657361</v>
      </c>
      <c r="O63" s="1">
        <f t="shared" si="9"/>
        <v>80.24457851004988</v>
      </c>
      <c r="P63" s="1">
        <f t="shared" si="10"/>
        <v>7.832569101654478</v>
      </c>
      <c r="Q63" s="1">
        <f t="shared" si="11"/>
        <v>0.958855492270809</v>
      </c>
    </row>
    <row r="64" spans="1:17" ht="12.75">
      <c r="A64" s="1">
        <v>1.55</v>
      </c>
      <c r="B64" s="1">
        <v>1.6</v>
      </c>
      <c r="C64" s="1">
        <f t="shared" si="3"/>
        <v>1.6828767123287671</v>
      </c>
      <c r="D64" s="25">
        <f t="shared" si="0"/>
        <v>28.335082621082623</v>
      </c>
      <c r="E64" s="25">
        <f t="shared" si="4"/>
        <v>1.6474396961063626</v>
      </c>
      <c r="F64" s="1">
        <f t="shared" si="5"/>
        <v>77.33374429223744</v>
      </c>
      <c r="G64" s="1">
        <f t="shared" si="6"/>
        <v>7.063642971902013</v>
      </c>
      <c r="H64" s="1">
        <f t="shared" si="7"/>
        <v>0.9533184459931423</v>
      </c>
      <c r="J64" s="1">
        <v>1.55</v>
      </c>
      <c r="K64" s="1">
        <v>1.6</v>
      </c>
      <c r="L64" s="1">
        <f t="shared" si="8"/>
        <v>3.7997966301607256</v>
      </c>
      <c r="M64" s="1">
        <f t="shared" si="1"/>
        <v>28.335082621082623</v>
      </c>
      <c r="N64" s="1">
        <f t="shared" si="2"/>
        <v>1.6474396961063626</v>
      </c>
      <c r="O64" s="1">
        <f t="shared" si="9"/>
        <v>84.0443751402106</v>
      </c>
      <c r="P64" s="1">
        <f t="shared" si="10"/>
        <v>8.759524435083739</v>
      </c>
      <c r="Q64" s="1">
        <f t="shared" si="11"/>
        <v>0.9899876166152543</v>
      </c>
    </row>
    <row r="65" spans="1:17" ht="12.75">
      <c r="A65" s="1">
        <v>1.6</v>
      </c>
      <c r="B65" s="1">
        <v>1.7</v>
      </c>
      <c r="C65" s="1">
        <f t="shared" si="3"/>
        <v>2.058264840182648</v>
      </c>
      <c r="D65" s="25">
        <f t="shared" si="0"/>
        <v>32.409343774957854</v>
      </c>
      <c r="E65" s="25">
        <f t="shared" si="4"/>
        <v>1.8977850740970805</v>
      </c>
      <c r="F65" s="1">
        <f t="shared" si="5"/>
        <v>79.39200913242009</v>
      </c>
      <c r="G65" s="1">
        <f t="shared" si="6"/>
        <v>7.720738885997174</v>
      </c>
      <c r="H65" s="1">
        <f t="shared" si="7"/>
        <v>0.9778040645660369</v>
      </c>
      <c r="J65" s="1">
        <v>1.6</v>
      </c>
      <c r="K65" s="1">
        <v>1.7</v>
      </c>
      <c r="L65" s="1">
        <f t="shared" si="8"/>
        <v>6.190470395041331</v>
      </c>
      <c r="M65" s="1">
        <f t="shared" si="1"/>
        <v>32.409343774957854</v>
      </c>
      <c r="N65" s="1">
        <f t="shared" si="2"/>
        <v>1.8977850740970805</v>
      </c>
      <c r="O65" s="1">
        <f t="shared" si="9"/>
        <v>90.23484553525194</v>
      </c>
      <c r="P65" s="1">
        <f t="shared" si="10"/>
        <v>10.381996392597882</v>
      </c>
      <c r="Q65" s="1">
        <f t="shared" si="11"/>
        <v>1.052266143850496</v>
      </c>
    </row>
    <row r="66" spans="1:17" ht="12.75">
      <c r="A66" s="1">
        <v>1.7</v>
      </c>
      <c r="B66" s="1">
        <v>1.8</v>
      </c>
      <c r="C66" s="1">
        <f t="shared" si="3"/>
        <v>1.3838812785388128</v>
      </c>
      <c r="D66" s="25">
        <f t="shared" si="0"/>
        <v>40.094586729138484</v>
      </c>
      <c r="E66" s="25">
        <f t="shared" si="4"/>
        <v>2.1654581449830075</v>
      </c>
      <c r="F66" s="1">
        <f t="shared" si="5"/>
        <v>80.7758904109589</v>
      </c>
      <c r="G66" s="1">
        <f t="shared" si="6"/>
        <v>8.275379159430907</v>
      </c>
      <c r="H66" s="1">
        <f t="shared" si="7"/>
        <v>0.9981513766031729</v>
      </c>
      <c r="J66" s="1">
        <v>1.7</v>
      </c>
      <c r="K66" s="1">
        <v>1.8</v>
      </c>
      <c r="L66" s="1">
        <f t="shared" si="8"/>
        <v>5.079523143318028</v>
      </c>
      <c r="M66" s="1">
        <f t="shared" si="1"/>
        <v>40.094586729138484</v>
      </c>
      <c r="N66" s="1">
        <f t="shared" si="2"/>
        <v>2.1654581449830075</v>
      </c>
      <c r="O66" s="1">
        <f t="shared" si="9"/>
        <v>95.31436867856996</v>
      </c>
      <c r="P66" s="1">
        <f t="shared" si="10"/>
        <v>11.965449048842764</v>
      </c>
      <c r="Q66" s="1">
        <f t="shared" si="11"/>
        <v>1.1115907201038184</v>
      </c>
    </row>
    <row r="67" spans="1:17" ht="12.75">
      <c r="A67" s="1">
        <v>1.8</v>
      </c>
      <c r="B67" s="1">
        <v>1.9</v>
      </c>
      <c r="C67" s="1">
        <f t="shared" si="3"/>
        <v>1.056529680365297</v>
      </c>
      <c r="D67" s="25">
        <f t="shared" si="0"/>
        <v>48.75264327080992</v>
      </c>
      <c r="E67" s="25">
        <f t="shared" si="4"/>
        <v>2.3624237185582158</v>
      </c>
      <c r="F67" s="1">
        <f t="shared" si="5"/>
        <v>81.8324200913242</v>
      </c>
      <c r="G67" s="1">
        <f t="shared" si="6"/>
        <v>8.797976815297996</v>
      </c>
      <c r="H67" s="1">
        <f t="shared" si="7"/>
        <v>1.0157653518438952</v>
      </c>
      <c r="J67" s="1">
        <v>1.8</v>
      </c>
      <c r="K67" s="1">
        <v>1.9</v>
      </c>
      <c r="L67" s="1">
        <f t="shared" si="8"/>
        <v>4.164891899308722</v>
      </c>
      <c r="M67" s="1">
        <f t="shared" si="1"/>
        <v>48.75264327080992</v>
      </c>
      <c r="N67" s="1">
        <f t="shared" si="2"/>
        <v>2.3624237185582158</v>
      </c>
      <c r="O67" s="1">
        <f t="shared" si="9"/>
        <v>99.47926057787869</v>
      </c>
      <c r="P67" s="1">
        <f t="shared" si="10"/>
        <v>13.505616178386529</v>
      </c>
      <c r="Q67" s="1">
        <f t="shared" si="11"/>
        <v>1.1639592659935656</v>
      </c>
    </row>
    <row r="68" spans="1:17" ht="12.75">
      <c r="A68" s="1">
        <v>1.9</v>
      </c>
      <c r="B68" s="1">
        <v>2.7</v>
      </c>
      <c r="C68" s="1">
        <f t="shared" si="3"/>
        <v>18.167579908675798</v>
      </c>
      <c r="D68" s="25">
        <f t="shared" si="0"/>
        <v>81.27430462211275</v>
      </c>
      <c r="E68" s="25">
        <f t="shared" si="4"/>
        <v>2.531693719053963</v>
      </c>
      <c r="F68" s="1">
        <f t="shared" si="5"/>
        <v>100</v>
      </c>
      <c r="G68" s="1">
        <f t="shared" si="6"/>
        <v>21.965171584474884</v>
      </c>
      <c r="H68" s="1">
        <f t="shared" si="7"/>
        <v>1.2911728493150685</v>
      </c>
      <c r="J68" s="1">
        <v>1.9</v>
      </c>
      <c r="K68" s="1">
        <v>2.7</v>
      </c>
      <c r="L68" s="1">
        <f t="shared" si="8"/>
        <v>0.520739422121297</v>
      </c>
      <c r="M68" s="1">
        <f t="shared" si="1"/>
        <v>81.27430462211275</v>
      </c>
      <c r="N68" s="1">
        <f t="shared" si="2"/>
        <v>2.531693719053963</v>
      </c>
      <c r="O68" s="1">
        <f t="shared" si="9"/>
        <v>99.99999999999999</v>
      </c>
      <c r="P68" s="1">
        <f t="shared" si="10"/>
        <v>13.85851445496757</v>
      </c>
      <c r="Q68" s="1">
        <f t="shared" si="11"/>
        <v>1.171081598480586</v>
      </c>
    </row>
    <row r="69" spans="3:12" ht="12.75">
      <c r="C69" s="1">
        <f>SUM(C58:C68)</f>
        <v>100</v>
      </c>
      <c r="L69" s="1">
        <f>SUM(L58:L68)</f>
        <v>99.99999999999999</v>
      </c>
    </row>
    <row r="70" ht="12.75">
      <c r="C70" s="1"/>
    </row>
    <row r="71" spans="1:5" ht="12.75">
      <c r="A71" s="8" t="s">
        <v>117</v>
      </c>
      <c r="E71" s="1"/>
    </row>
    <row r="72" spans="1:5" ht="12.75">
      <c r="A72" s="1" t="s">
        <v>54</v>
      </c>
      <c r="B72" s="1" t="s">
        <v>55</v>
      </c>
      <c r="C72" s="1" t="s">
        <v>56</v>
      </c>
      <c r="D72" s="1"/>
      <c r="E72" s="1" t="s">
        <v>57</v>
      </c>
    </row>
    <row r="73" spans="1:22" ht="12.75">
      <c r="A73" s="1">
        <f>A21</f>
        <v>9.5</v>
      </c>
      <c r="B73" s="1">
        <f>B38</f>
        <v>0.15</v>
      </c>
      <c r="C73" s="1">
        <f>C55+L55</f>
        <v>56.78929381720758</v>
      </c>
      <c r="D73" s="1"/>
      <c r="E73" s="1">
        <f>EXP((LN(A73)+LN(B73))/2)</f>
        <v>1.1937336386313322</v>
      </c>
      <c r="G73" s="8" t="s">
        <v>113</v>
      </c>
      <c r="Q73" s="8" t="s">
        <v>115</v>
      </c>
      <c r="V73" s="8" t="s">
        <v>119</v>
      </c>
    </row>
    <row r="74" spans="1:26" ht="12.75">
      <c r="A74" s="1"/>
      <c r="B74" s="1"/>
      <c r="C74" s="1"/>
      <c r="D74" s="1" t="s">
        <v>58</v>
      </c>
      <c r="E74" s="1"/>
      <c r="F74" s="1"/>
      <c r="G74" s="1" t="s">
        <v>59</v>
      </c>
      <c r="H74" s="1"/>
      <c r="J74" t="s">
        <v>32</v>
      </c>
      <c r="O74" s="1"/>
      <c r="P74" s="1" t="s">
        <v>58</v>
      </c>
      <c r="Q74" s="1"/>
      <c r="R74" s="1"/>
      <c r="S74" s="1" t="s">
        <v>63</v>
      </c>
      <c r="T74" s="1"/>
      <c r="U74" s="1"/>
      <c r="V74" s="1" t="s">
        <v>58</v>
      </c>
      <c r="W74" s="1"/>
      <c r="X74" s="1"/>
      <c r="Y74" s="1" t="s">
        <v>63</v>
      </c>
      <c r="Z74" s="1"/>
    </row>
    <row r="75" spans="1:26" ht="12.75">
      <c r="A75" s="1" t="s">
        <v>60</v>
      </c>
      <c r="B75" s="1" t="s">
        <v>59</v>
      </c>
      <c r="C75" s="1" t="s">
        <v>56</v>
      </c>
      <c r="D75" s="1" t="s">
        <v>61</v>
      </c>
      <c r="E75" s="1" t="s">
        <v>62</v>
      </c>
      <c r="F75" s="1" t="s">
        <v>56</v>
      </c>
      <c r="G75" s="1" t="s">
        <v>61</v>
      </c>
      <c r="H75" s="1" t="s">
        <v>62</v>
      </c>
      <c r="J75" t="s">
        <v>3</v>
      </c>
      <c r="M75" s="8" t="s">
        <v>60</v>
      </c>
      <c r="N75" s="8" t="s">
        <v>59</v>
      </c>
      <c r="O75" s="1" t="s">
        <v>56</v>
      </c>
      <c r="P75" s="1" t="s">
        <v>61</v>
      </c>
      <c r="Q75" s="1" t="s">
        <v>62</v>
      </c>
      <c r="R75" s="1" t="s">
        <v>56</v>
      </c>
      <c r="S75" s="1" t="s">
        <v>61</v>
      </c>
      <c r="T75" s="1" t="s">
        <v>62</v>
      </c>
      <c r="U75" s="1" t="s">
        <v>56</v>
      </c>
      <c r="V75" s="1" t="s">
        <v>61</v>
      </c>
      <c r="W75" s="1" t="s">
        <v>62</v>
      </c>
      <c r="X75" s="1" t="s">
        <v>56</v>
      </c>
      <c r="Y75" s="1" t="s">
        <v>61</v>
      </c>
      <c r="Z75" s="1" t="s">
        <v>62</v>
      </c>
    </row>
    <row r="76" spans="1:26" ht="12.75">
      <c r="A76" s="1"/>
      <c r="B76" s="1">
        <v>1.3</v>
      </c>
      <c r="C76" s="1">
        <f>(C$55*C58+L$55*L58)/(C$55+L$55)</f>
        <v>26.014215647750444</v>
      </c>
      <c r="D76" s="1">
        <f aca="true" t="shared" si="12" ref="D76:D86">D58</f>
        <v>2.2410489769777864</v>
      </c>
      <c r="E76" s="1">
        <f aca="true" t="shared" si="13" ref="E76:E86">E58</f>
        <v>0.9337941146728687</v>
      </c>
      <c r="F76" s="1">
        <f>C76</f>
        <v>26.014215647750444</v>
      </c>
      <c r="G76" s="1">
        <f>D76</f>
        <v>2.2410489769777864</v>
      </c>
      <c r="H76" s="1">
        <f>E76</f>
        <v>0.9337941146728687</v>
      </c>
      <c r="J76" s="1">
        <f aca="true" t="shared" si="14" ref="J76:J86">B76</f>
        <v>1.3</v>
      </c>
      <c r="K76" s="1">
        <f aca="true" t="shared" si="15" ref="K76:K86">(J76-C$14)/C$19</f>
        <v>-2.032856824587271</v>
      </c>
      <c r="L76" s="3">
        <f aca="true" t="shared" si="16" ref="L76:L86">IF(0.0051*K76^3+0.0645*K76^2+0.2954*K76+0.5026&lt;0.25,0.0051*K76^3+0.0645*K76^2+0.2954*K76+0.5026,IF(-0.0068*K76^3+0.0265*K76^2+0.2646*K76+0.497&lt;0.75,-0.0068*K76^3+0.0265*K76^2+0.2646*K76+0.497,0.0062*K76^3-0.0745*K76^2+0.3301*K76+0.5125))</f>
        <v>0.12579673364646027</v>
      </c>
      <c r="M76" s="3">
        <f aca="true" t="shared" si="17" ref="M76:M86">IF(L76&lt;0,0.00001,IF(L76&gt;1,0.999999,L76))</f>
        <v>0.12579673364646027</v>
      </c>
      <c r="N76" s="2">
        <f>1-M76</f>
        <v>0.8742032663535397</v>
      </c>
      <c r="O76" s="1">
        <f aca="true" t="shared" si="18" ref="O76:O86">N76*C76</f>
        <v>22.741712290888803</v>
      </c>
      <c r="P76" s="1">
        <f aca="true" t="shared" si="19" ref="P76:P86">D76</f>
        <v>2.2410489769777864</v>
      </c>
      <c r="Q76" s="1">
        <f aca="true" t="shared" si="20" ref="Q76:Q86">E76</f>
        <v>0.9337941146728687</v>
      </c>
      <c r="R76" s="1">
        <f>O76</f>
        <v>22.741712290888803</v>
      </c>
      <c r="S76" s="1">
        <f>P76</f>
        <v>2.2410489769777864</v>
      </c>
      <c r="T76" s="1">
        <f>Q76</f>
        <v>0.9337941146728687</v>
      </c>
      <c r="U76" s="1">
        <f aca="true" t="shared" si="21" ref="U76:U86">C76-O76</f>
        <v>3.272503356861641</v>
      </c>
      <c r="V76" s="1">
        <f>D76</f>
        <v>2.2410489769777864</v>
      </c>
      <c r="W76" s="1">
        <f aca="true" t="shared" si="22" ref="W76:W86">E76</f>
        <v>0.9337941146728687</v>
      </c>
      <c r="X76" s="1">
        <f>U76</f>
        <v>3.272503356861641</v>
      </c>
      <c r="Y76" s="1">
        <f>V76</f>
        <v>2.2410489769777864</v>
      </c>
      <c r="Z76" s="1">
        <f>W76</f>
        <v>0.9337941146728687</v>
      </c>
    </row>
    <row r="77" spans="1:26" ht="12.75">
      <c r="A77" s="1">
        <v>1.3</v>
      </c>
      <c r="B77" s="1">
        <v>1.35</v>
      </c>
      <c r="C77" s="1">
        <f aca="true" t="shared" si="23" ref="C77:C86">(C$55*C59+L$55*L59)/(C$55+L$55)</f>
        <v>21.420452784347617</v>
      </c>
      <c r="D77" s="1">
        <f t="shared" si="12"/>
        <v>5.39556864459474</v>
      </c>
      <c r="E77" s="1">
        <f t="shared" si="13"/>
        <v>0.8639917914676253</v>
      </c>
      <c r="F77" s="1">
        <f aca="true" t="shared" si="24" ref="F77:F86">C77+F76</f>
        <v>47.434668432098064</v>
      </c>
      <c r="G77" s="1">
        <f aca="true" t="shared" si="25" ref="G77:G86">(C77*D77+F76*G76)/F77</f>
        <v>3.665560664968438</v>
      </c>
      <c r="H77" s="1">
        <f aca="true" t="shared" si="26" ref="H77:H86">(C77*E77+F76*H76)/F77</f>
        <v>0.9022729210421797</v>
      </c>
      <c r="J77" s="1">
        <f t="shared" si="14"/>
        <v>1.35</v>
      </c>
      <c r="K77" s="1">
        <f t="shared" si="15"/>
        <v>-1.8295711421285439</v>
      </c>
      <c r="L77" s="3">
        <f t="shared" si="16"/>
        <v>0.14681419104366944</v>
      </c>
      <c r="M77" s="3">
        <f t="shared" si="17"/>
        <v>0.14681419104366944</v>
      </c>
      <c r="N77" s="2">
        <f aca="true" t="shared" si="27" ref="N77:N86">1-M77</f>
        <v>0.8531858089563306</v>
      </c>
      <c r="O77" s="1">
        <f t="shared" si="18"/>
        <v>18.275626337024505</v>
      </c>
      <c r="P77" s="1">
        <f t="shared" si="19"/>
        <v>5.39556864459474</v>
      </c>
      <c r="Q77" s="1">
        <f t="shared" si="20"/>
        <v>0.8639917914676253</v>
      </c>
      <c r="R77" s="1">
        <f>R76+O77</f>
        <v>41.017338627913304</v>
      </c>
      <c r="S77" s="1">
        <f>(R76*S76+O77*P77)/(R77)</f>
        <v>3.646572217798911</v>
      </c>
      <c r="T77" s="1">
        <f>(R76*T76+O77*Q77)/(R77)</f>
        <v>0.9026930920558843</v>
      </c>
      <c r="U77" s="1">
        <f t="shared" si="21"/>
        <v>3.144826447323112</v>
      </c>
      <c r="V77" s="1">
        <f aca="true" t="shared" si="28" ref="V77:V86">D77</f>
        <v>5.39556864459474</v>
      </c>
      <c r="W77" s="1">
        <f t="shared" si="22"/>
        <v>0.8639917914676253</v>
      </c>
      <c r="X77" s="1">
        <f>X76+U77</f>
        <v>6.417329804184753</v>
      </c>
      <c r="Y77" s="1">
        <f>(X76*Y76+U77*V77)/(X77)</f>
        <v>3.786928210557707</v>
      </c>
      <c r="Z77" s="1">
        <f>(X76*Z76+U77*W77)/(X77)</f>
        <v>0.8995873341584406</v>
      </c>
    </row>
    <row r="78" spans="1:26" ht="12.75">
      <c r="A78" s="1">
        <v>1.35</v>
      </c>
      <c r="B78" s="1">
        <v>1.4</v>
      </c>
      <c r="C78" s="1">
        <f t="shared" si="23"/>
        <v>13.41170207413926</v>
      </c>
      <c r="D78" s="1">
        <f t="shared" si="12"/>
        <v>8.369832614115504</v>
      </c>
      <c r="E78" s="1">
        <f t="shared" si="13"/>
        <v>0.875579741364089</v>
      </c>
      <c r="F78" s="1">
        <f t="shared" si="24"/>
        <v>60.84637050623732</v>
      </c>
      <c r="G78" s="1">
        <f t="shared" si="25"/>
        <v>4.702472042471609</v>
      </c>
      <c r="H78" s="1">
        <f t="shared" si="26"/>
        <v>0.8963892344676894</v>
      </c>
      <c r="J78" s="1">
        <f t="shared" si="14"/>
        <v>1.4</v>
      </c>
      <c r="K78" s="1">
        <f t="shared" si="15"/>
        <v>-1.6262854596698175</v>
      </c>
      <c r="L78" s="3">
        <f t="shared" si="16"/>
        <v>0.17084900341656234</v>
      </c>
      <c r="M78" s="3">
        <f t="shared" si="17"/>
        <v>0.17084900341656234</v>
      </c>
      <c r="N78" s="2">
        <f t="shared" si="27"/>
        <v>0.8291509965834376</v>
      </c>
      <c r="O78" s="1">
        <f t="shared" si="18"/>
        <v>11.120326140652725</v>
      </c>
      <c r="P78" s="1">
        <f t="shared" si="19"/>
        <v>8.369832614115504</v>
      </c>
      <c r="Q78" s="1">
        <f t="shared" si="20"/>
        <v>0.875579741364089</v>
      </c>
      <c r="R78" s="1">
        <f aca="true" t="shared" si="29" ref="R78:R86">R77+O78</f>
        <v>52.137664768566026</v>
      </c>
      <c r="S78" s="1">
        <f aca="true" t="shared" si="30" ref="S78:S86">(R77*S77+O78*P78)/(R78)</f>
        <v>4.653985884817158</v>
      </c>
      <c r="T78" s="1">
        <f aca="true" t="shared" si="31" ref="T78:T86">(R77*T77+O78*Q78)/(R78)</f>
        <v>0.8969101460072452</v>
      </c>
      <c r="U78" s="1">
        <f t="shared" si="21"/>
        <v>2.2913759334865347</v>
      </c>
      <c r="V78" s="1">
        <f t="shared" si="28"/>
        <v>8.369832614115504</v>
      </c>
      <c r="W78" s="1">
        <f t="shared" si="22"/>
        <v>0.875579741364089</v>
      </c>
      <c r="X78" s="1">
        <f aca="true" t="shared" si="32" ref="X78:X86">X77+U78</f>
        <v>8.708705737671288</v>
      </c>
      <c r="Y78" s="1">
        <f aca="true" t="shared" si="33" ref="Y78:Y86">(X77*Y77+U78*V78)/(X78)</f>
        <v>4.992751116062126</v>
      </c>
      <c r="Z78" s="1">
        <f aca="true" t="shared" si="34" ref="Z78:Z86">(X77*Z77+U78*W78)/(X78)</f>
        <v>0.8932706182184401</v>
      </c>
    </row>
    <row r="79" spans="1:26" ht="12.75">
      <c r="A79" s="1">
        <v>1.4</v>
      </c>
      <c r="B79" s="1">
        <v>1.45</v>
      </c>
      <c r="C79" s="1">
        <f t="shared" si="23"/>
        <v>8.451295638856372</v>
      </c>
      <c r="D79" s="1">
        <f t="shared" si="12"/>
        <v>12.380508896295947</v>
      </c>
      <c r="E79" s="1">
        <f t="shared" si="13"/>
        <v>0.9952368433406881</v>
      </c>
      <c r="F79" s="1">
        <f t="shared" si="24"/>
        <v>69.2976661450937</v>
      </c>
      <c r="G79" s="1">
        <f t="shared" si="25"/>
        <v>5.6388579698395</v>
      </c>
      <c r="H79" s="1">
        <f t="shared" si="26"/>
        <v>0.9084443354869737</v>
      </c>
      <c r="J79" s="1">
        <f t="shared" si="14"/>
        <v>1.45</v>
      </c>
      <c r="K79" s="1">
        <f t="shared" si="15"/>
        <v>-1.4229997772110903</v>
      </c>
      <c r="L79" s="3">
        <f t="shared" si="16"/>
        <v>0.19815823508576969</v>
      </c>
      <c r="M79" s="3">
        <f t="shared" si="17"/>
        <v>0.19815823508576969</v>
      </c>
      <c r="N79" s="2">
        <f t="shared" si="27"/>
        <v>0.8018417649142303</v>
      </c>
      <c r="O79" s="1">
        <f t="shared" si="18"/>
        <v>6.776601810872531</v>
      </c>
      <c r="P79" s="1">
        <f t="shared" si="19"/>
        <v>12.380508896295947</v>
      </c>
      <c r="Q79" s="1">
        <f t="shared" si="20"/>
        <v>0.9952368433406881</v>
      </c>
      <c r="R79" s="1">
        <f t="shared" si="29"/>
        <v>58.91426657943856</v>
      </c>
      <c r="S79" s="1">
        <f t="shared" si="30"/>
        <v>5.542727659455649</v>
      </c>
      <c r="T79" s="1">
        <f t="shared" si="31"/>
        <v>0.9082201548369141</v>
      </c>
      <c r="U79" s="1">
        <f t="shared" si="21"/>
        <v>1.674693827983841</v>
      </c>
      <c r="V79" s="1">
        <f t="shared" si="28"/>
        <v>12.380508896295947</v>
      </c>
      <c r="W79" s="1">
        <f t="shared" si="22"/>
        <v>0.9952368433406881</v>
      </c>
      <c r="X79" s="1">
        <f t="shared" si="32"/>
        <v>10.383399565655129</v>
      </c>
      <c r="Y79" s="1">
        <f t="shared" si="33"/>
        <v>6.184290773085483</v>
      </c>
      <c r="Z79" s="1">
        <f t="shared" si="34"/>
        <v>0.909716311827291</v>
      </c>
    </row>
    <row r="80" spans="1:26" ht="12.75">
      <c r="A80" s="1">
        <v>1.45</v>
      </c>
      <c r="B80" s="1">
        <v>1.5</v>
      </c>
      <c r="C80" s="1">
        <f t="shared" si="23"/>
        <v>4.168731419480827</v>
      </c>
      <c r="D80" s="1">
        <f t="shared" si="12"/>
        <v>16.614744888376926</v>
      </c>
      <c r="E80" s="1">
        <f t="shared" si="13"/>
        <v>1.1964785205403985</v>
      </c>
      <c r="F80" s="1">
        <f t="shared" si="24"/>
        <v>73.46639756457452</v>
      </c>
      <c r="G80" s="1">
        <f t="shared" si="25"/>
        <v>6.26166684805839</v>
      </c>
      <c r="H80" s="1">
        <f t="shared" si="26"/>
        <v>0.9247883675468193</v>
      </c>
      <c r="J80" s="1">
        <f t="shared" si="14"/>
        <v>1.5</v>
      </c>
      <c r="K80" s="1">
        <f t="shared" si="15"/>
        <v>-1.2197140947523628</v>
      </c>
      <c r="L80" s="3">
        <f t="shared" si="16"/>
        <v>0.2289989503719222</v>
      </c>
      <c r="M80" s="3">
        <f t="shared" si="17"/>
        <v>0.2289989503719222</v>
      </c>
      <c r="N80" s="2">
        <f t="shared" si="27"/>
        <v>0.7710010496280778</v>
      </c>
      <c r="O80" s="1">
        <f t="shared" si="18"/>
        <v>3.2140963000372644</v>
      </c>
      <c r="P80" s="1">
        <f t="shared" si="19"/>
        <v>16.614744888376926</v>
      </c>
      <c r="Q80" s="1">
        <f t="shared" si="20"/>
        <v>1.1964785205403985</v>
      </c>
      <c r="R80" s="1">
        <f t="shared" si="29"/>
        <v>62.12836287947582</v>
      </c>
      <c r="S80" s="1">
        <f t="shared" si="30"/>
        <v>6.1155180559845235</v>
      </c>
      <c r="T80" s="1">
        <f t="shared" si="31"/>
        <v>0.9231326698899774</v>
      </c>
      <c r="U80" s="1">
        <f t="shared" si="21"/>
        <v>0.9546351194435627</v>
      </c>
      <c r="V80" s="1">
        <f t="shared" si="28"/>
        <v>16.614744888376926</v>
      </c>
      <c r="W80" s="1">
        <f t="shared" si="22"/>
        <v>1.1964785205403985</v>
      </c>
      <c r="X80" s="1">
        <f t="shared" si="32"/>
        <v>11.338034685098691</v>
      </c>
      <c r="Y80" s="1">
        <f t="shared" si="33"/>
        <v>7.062509801934323</v>
      </c>
      <c r="Z80" s="1">
        <f t="shared" si="34"/>
        <v>0.9338609967722511</v>
      </c>
    </row>
    <row r="81" spans="1:26" ht="12.75">
      <c r="A81" s="1">
        <v>1.5</v>
      </c>
      <c r="B81" s="1">
        <v>1.55</v>
      </c>
      <c r="C81" s="1">
        <f t="shared" si="23"/>
        <v>3.235179699715584</v>
      </c>
      <c r="D81" s="1">
        <f t="shared" si="12"/>
        <v>21.103638158790684</v>
      </c>
      <c r="E81" s="1">
        <f t="shared" si="13"/>
        <v>1.3541280811657361</v>
      </c>
      <c r="F81" s="1">
        <f t="shared" si="24"/>
        <v>76.70157726429011</v>
      </c>
      <c r="G81" s="1">
        <f t="shared" si="25"/>
        <v>6.887683235215492</v>
      </c>
      <c r="H81" s="1">
        <f t="shared" si="26"/>
        <v>0.9428973970521133</v>
      </c>
      <c r="J81" s="1">
        <f t="shared" si="14"/>
        <v>1.55</v>
      </c>
      <c r="K81" s="1">
        <f t="shared" si="15"/>
        <v>-1.0164284122936356</v>
      </c>
      <c r="L81" s="3">
        <f t="shared" si="16"/>
        <v>0.2625715756890984</v>
      </c>
      <c r="M81" s="3">
        <f t="shared" si="17"/>
        <v>0.2625715756890984</v>
      </c>
      <c r="N81" s="2">
        <f t="shared" si="27"/>
        <v>0.7374284243109016</v>
      </c>
      <c r="O81" s="1">
        <f t="shared" si="18"/>
        <v>2.385713468323879</v>
      </c>
      <c r="P81" s="1">
        <f t="shared" si="19"/>
        <v>21.103638158790684</v>
      </c>
      <c r="Q81" s="1">
        <f t="shared" si="20"/>
        <v>1.3541280811657361</v>
      </c>
      <c r="R81" s="1">
        <f t="shared" si="29"/>
        <v>64.5140763477997</v>
      </c>
      <c r="S81" s="1">
        <f t="shared" si="30"/>
        <v>6.66977477046262</v>
      </c>
      <c r="T81" s="1">
        <f t="shared" si="31"/>
        <v>0.9390707661268839</v>
      </c>
      <c r="U81" s="1">
        <f t="shared" si="21"/>
        <v>0.849466231391705</v>
      </c>
      <c r="V81" s="1">
        <f t="shared" si="28"/>
        <v>21.103638158790684</v>
      </c>
      <c r="W81" s="1">
        <f t="shared" si="22"/>
        <v>1.3541280811657361</v>
      </c>
      <c r="X81" s="1">
        <f t="shared" si="32"/>
        <v>12.187500916490396</v>
      </c>
      <c r="Y81" s="1">
        <f t="shared" si="33"/>
        <v>8.041173473142537</v>
      </c>
      <c r="Z81" s="1">
        <f t="shared" si="34"/>
        <v>0.9631535235013912</v>
      </c>
    </row>
    <row r="82" spans="1:26" ht="12.75">
      <c r="A82" s="1">
        <v>1.55</v>
      </c>
      <c r="B82" s="1">
        <v>1.6</v>
      </c>
      <c r="C82" s="1">
        <f t="shared" si="23"/>
        <v>2.1670752813183034</v>
      </c>
      <c r="D82" s="1">
        <f t="shared" si="12"/>
        <v>28.335082621082623</v>
      </c>
      <c r="E82" s="1">
        <f t="shared" si="13"/>
        <v>1.6474396961063626</v>
      </c>
      <c r="F82" s="1">
        <f t="shared" si="24"/>
        <v>78.86865254560841</v>
      </c>
      <c r="G82" s="1">
        <f t="shared" si="25"/>
        <v>7.476993785827429</v>
      </c>
      <c r="H82" s="1">
        <f t="shared" si="26"/>
        <v>0.9622561175531478</v>
      </c>
      <c r="J82" s="1">
        <f t="shared" si="14"/>
        <v>1.6</v>
      </c>
      <c r="K82" s="1">
        <f t="shared" si="15"/>
        <v>-0.8131427298349083</v>
      </c>
      <c r="L82" s="3">
        <f t="shared" si="16"/>
        <v>0.30302028870480624</v>
      </c>
      <c r="M82" s="3">
        <f t="shared" si="17"/>
        <v>0.30302028870480624</v>
      </c>
      <c r="N82" s="2">
        <f t="shared" si="27"/>
        <v>0.6969797112951938</v>
      </c>
      <c r="O82" s="1">
        <f t="shared" si="18"/>
        <v>1.510407503928182</v>
      </c>
      <c r="P82" s="1">
        <f t="shared" si="19"/>
        <v>28.335082621082623</v>
      </c>
      <c r="Q82" s="1">
        <f t="shared" si="20"/>
        <v>1.6474396961063626</v>
      </c>
      <c r="R82" s="1">
        <f t="shared" si="29"/>
        <v>66.02448385172788</v>
      </c>
      <c r="S82" s="1">
        <f t="shared" si="30"/>
        <v>7.165400660185259</v>
      </c>
      <c r="T82" s="1">
        <f t="shared" si="31"/>
        <v>0.9552757507776285</v>
      </c>
      <c r="U82" s="1">
        <f t="shared" si="21"/>
        <v>0.6566677773901215</v>
      </c>
      <c r="V82" s="1">
        <f t="shared" si="28"/>
        <v>28.335082621082623</v>
      </c>
      <c r="W82" s="1">
        <f t="shared" si="22"/>
        <v>1.6474396961063626</v>
      </c>
      <c r="X82" s="1">
        <f t="shared" si="32"/>
        <v>12.844168693880517</v>
      </c>
      <c r="Y82" s="1">
        <f t="shared" si="33"/>
        <v>9.07871483002958</v>
      </c>
      <c r="Z82" s="1">
        <f t="shared" si="34"/>
        <v>0.9981381683447268</v>
      </c>
    </row>
    <row r="83" spans="1:26" ht="12.75">
      <c r="A83" s="1">
        <v>1.6</v>
      </c>
      <c r="B83" s="1">
        <v>1.7</v>
      </c>
      <c r="C83" s="1">
        <f t="shared" si="23"/>
        <v>3.003415386303596</v>
      </c>
      <c r="D83" s="1">
        <f t="shared" si="12"/>
        <v>32.409343774957854</v>
      </c>
      <c r="E83" s="1">
        <f t="shared" si="13"/>
        <v>1.8977850740970805</v>
      </c>
      <c r="F83" s="1">
        <f t="shared" si="24"/>
        <v>81.87206793191201</v>
      </c>
      <c r="G83" s="1">
        <f t="shared" si="25"/>
        <v>8.391618339299505</v>
      </c>
      <c r="H83" s="1">
        <f t="shared" si="26"/>
        <v>0.9965752954289688</v>
      </c>
      <c r="J83" s="1">
        <f t="shared" si="14"/>
        <v>1.7</v>
      </c>
      <c r="K83" s="1">
        <f t="shared" si="15"/>
        <v>-0.4065713649174546</v>
      </c>
      <c r="L83" s="3">
        <f t="shared" si="16"/>
        <v>0.39425867736094555</v>
      </c>
      <c r="M83" s="3">
        <f t="shared" si="17"/>
        <v>0.39425867736094555</v>
      </c>
      <c r="N83" s="2">
        <f t="shared" si="27"/>
        <v>0.6057413226390544</v>
      </c>
      <c r="O83" s="1">
        <f t="shared" si="18"/>
        <v>1.819292808534027</v>
      </c>
      <c r="P83" s="1">
        <f t="shared" si="19"/>
        <v>32.409343774957854</v>
      </c>
      <c r="Q83" s="1">
        <f t="shared" si="20"/>
        <v>1.8977850740970805</v>
      </c>
      <c r="R83" s="1">
        <f t="shared" si="29"/>
        <v>67.84377666026191</v>
      </c>
      <c r="S83" s="1">
        <f t="shared" si="30"/>
        <v>7.842340041047411</v>
      </c>
      <c r="T83" s="1">
        <f t="shared" si="31"/>
        <v>0.9805499987381742</v>
      </c>
      <c r="U83" s="1">
        <f t="shared" si="21"/>
        <v>1.1841225777695692</v>
      </c>
      <c r="V83" s="1">
        <f t="shared" si="28"/>
        <v>32.409343774957854</v>
      </c>
      <c r="W83" s="1">
        <f t="shared" si="22"/>
        <v>1.8977850740970805</v>
      </c>
      <c r="X83" s="1">
        <f t="shared" si="32"/>
        <v>14.028291271650087</v>
      </c>
      <c r="Y83" s="1">
        <f t="shared" si="33"/>
        <v>11.048044091326295</v>
      </c>
      <c r="Z83" s="1">
        <f t="shared" si="34"/>
        <v>1.0740770116787508</v>
      </c>
    </row>
    <row r="84" spans="1:26" ht="12.75">
      <c r="A84" s="1">
        <v>1.7</v>
      </c>
      <c r="B84" s="1">
        <v>1.8</v>
      </c>
      <c r="C84" s="1">
        <f t="shared" si="23"/>
        <v>2.2291775447558906</v>
      </c>
      <c r="D84" s="1">
        <f t="shared" si="12"/>
        <v>40.094586729138484</v>
      </c>
      <c r="E84" s="1">
        <f t="shared" si="13"/>
        <v>2.1654581449830075</v>
      </c>
      <c r="F84" s="1">
        <f t="shared" si="24"/>
        <v>84.1012454766679</v>
      </c>
      <c r="G84" s="1">
        <f t="shared" si="25"/>
        <v>9.231933424244843</v>
      </c>
      <c r="H84" s="1">
        <f t="shared" si="26"/>
        <v>1.0275575643110513</v>
      </c>
      <c r="J84" s="1">
        <f t="shared" si="14"/>
        <v>1.8</v>
      </c>
      <c r="K84" s="1">
        <f t="shared" si="15"/>
        <v>0</v>
      </c>
      <c r="L84" s="3">
        <f t="shared" si="16"/>
        <v>0.497</v>
      </c>
      <c r="M84" s="3">
        <f t="shared" si="17"/>
        <v>0.497</v>
      </c>
      <c r="N84" s="2">
        <f t="shared" si="27"/>
        <v>0.503</v>
      </c>
      <c r="O84" s="1">
        <f t="shared" si="18"/>
        <v>1.121276305012213</v>
      </c>
      <c r="P84" s="1">
        <f t="shared" si="19"/>
        <v>40.094586729138484</v>
      </c>
      <c r="Q84" s="1">
        <f t="shared" si="20"/>
        <v>2.1654581449830075</v>
      </c>
      <c r="R84" s="1">
        <f t="shared" si="29"/>
        <v>68.96505296527413</v>
      </c>
      <c r="S84" s="1">
        <f t="shared" si="30"/>
        <v>8.366716931078576</v>
      </c>
      <c r="T84" s="1">
        <f t="shared" si="31"/>
        <v>0.999814965136</v>
      </c>
      <c r="U84" s="1">
        <f t="shared" si="21"/>
        <v>1.1079012397436776</v>
      </c>
      <c r="V84" s="1">
        <f t="shared" si="28"/>
        <v>40.094586729138484</v>
      </c>
      <c r="W84" s="1">
        <f t="shared" si="22"/>
        <v>2.1654581449830075</v>
      </c>
      <c r="X84" s="1">
        <f t="shared" si="32"/>
        <v>15.136192511393764</v>
      </c>
      <c r="Y84" s="1">
        <f t="shared" si="33"/>
        <v>13.174120419602096</v>
      </c>
      <c r="Z84" s="1">
        <f t="shared" si="34"/>
        <v>1.1539612038037164</v>
      </c>
    </row>
    <row r="85" spans="1:26" ht="12.75">
      <c r="A85" s="1">
        <v>1.8</v>
      </c>
      <c r="B85" s="1">
        <v>1.9</v>
      </c>
      <c r="C85" s="1">
        <f t="shared" si="23"/>
        <v>1.76749872819539</v>
      </c>
      <c r="D85" s="1">
        <f t="shared" si="12"/>
        <v>48.75264327080992</v>
      </c>
      <c r="E85" s="1">
        <f t="shared" si="13"/>
        <v>2.3624237185582158</v>
      </c>
      <c r="F85" s="1">
        <f t="shared" si="24"/>
        <v>85.86874420486329</v>
      </c>
      <c r="G85" s="1">
        <f t="shared" si="25"/>
        <v>10.04541689879677</v>
      </c>
      <c r="H85" s="1">
        <f t="shared" si="26"/>
        <v>1.0550340838734429</v>
      </c>
      <c r="J85" s="1">
        <f t="shared" si="14"/>
        <v>1.9</v>
      </c>
      <c r="K85" s="1">
        <f t="shared" si="15"/>
        <v>0.4065713649174537</v>
      </c>
      <c r="L85" s="3">
        <f t="shared" si="16"/>
        <v>0.6085022372019089</v>
      </c>
      <c r="M85" s="3">
        <f t="shared" si="17"/>
        <v>0.6085022372019089</v>
      </c>
      <c r="N85" s="2">
        <f t="shared" si="27"/>
        <v>0.3914977627980911</v>
      </c>
      <c r="O85" s="1">
        <f t="shared" si="18"/>
        <v>0.6919717978369665</v>
      </c>
      <c r="P85" s="1">
        <f t="shared" si="19"/>
        <v>48.75264327080992</v>
      </c>
      <c r="Q85" s="1">
        <f t="shared" si="20"/>
        <v>2.3624237185582158</v>
      </c>
      <c r="R85" s="1">
        <f t="shared" si="29"/>
        <v>69.6570247631111</v>
      </c>
      <c r="S85" s="1">
        <f t="shared" si="30"/>
        <v>8.767910093600998</v>
      </c>
      <c r="T85" s="1">
        <f t="shared" si="31"/>
        <v>1.0133510992453811</v>
      </c>
      <c r="U85" s="1">
        <f t="shared" si="21"/>
        <v>1.0755269303584236</v>
      </c>
      <c r="V85" s="1">
        <f t="shared" si="28"/>
        <v>48.75264327080992</v>
      </c>
      <c r="W85" s="1">
        <f t="shared" si="22"/>
        <v>2.3624237185582158</v>
      </c>
      <c r="X85" s="1">
        <f t="shared" si="32"/>
        <v>16.211719441752187</v>
      </c>
      <c r="Y85" s="1">
        <f t="shared" si="33"/>
        <v>15.534490620081632</v>
      </c>
      <c r="Z85" s="1">
        <f t="shared" si="34"/>
        <v>1.2341336977589072</v>
      </c>
    </row>
    <row r="86" spans="1:26" ht="12.75">
      <c r="A86" s="1">
        <v>1.9</v>
      </c>
      <c r="B86" s="1">
        <v>2.7</v>
      </c>
      <c r="C86" s="1">
        <f t="shared" si="23"/>
        <v>14.131255795136719</v>
      </c>
      <c r="D86" s="1">
        <f t="shared" si="12"/>
        <v>81.27430462211275</v>
      </c>
      <c r="E86" s="1">
        <f t="shared" si="13"/>
        <v>2.531693719053963</v>
      </c>
      <c r="F86" s="1">
        <f t="shared" si="24"/>
        <v>100.00000000000001</v>
      </c>
      <c r="G86" s="1">
        <f t="shared" si="25"/>
        <v>20.110953223009286</v>
      </c>
      <c r="H86" s="1">
        <f t="shared" si="26"/>
        <v>1.2637046341443348</v>
      </c>
      <c r="J86" s="1">
        <f t="shared" si="14"/>
        <v>2.7</v>
      </c>
      <c r="K86" s="1">
        <f t="shared" si="15"/>
        <v>3.6591422842570887</v>
      </c>
      <c r="L86" s="3">
        <f t="shared" si="16"/>
        <v>1.0266376583303005</v>
      </c>
      <c r="M86" s="3">
        <f t="shared" si="17"/>
        <v>0.999999</v>
      </c>
      <c r="N86" s="2">
        <f t="shared" si="27"/>
        <v>1.0000000000287557E-06</v>
      </c>
      <c r="O86" s="1">
        <f t="shared" si="18"/>
        <v>1.4131255795543073E-05</v>
      </c>
      <c r="P86" s="1">
        <f t="shared" si="19"/>
        <v>81.27430462211275</v>
      </c>
      <c r="Q86" s="1">
        <f t="shared" si="20"/>
        <v>2.531693719053963</v>
      </c>
      <c r="R86" s="1">
        <f t="shared" si="29"/>
        <v>69.65703889436689</v>
      </c>
      <c r="S86" s="1">
        <f t="shared" si="30"/>
        <v>8.767924802902801</v>
      </c>
      <c r="T86" s="1">
        <f t="shared" si="31"/>
        <v>1.0133514072700731</v>
      </c>
      <c r="U86" s="1">
        <f t="shared" si="21"/>
        <v>14.131241663880923</v>
      </c>
      <c r="V86" s="1">
        <f t="shared" si="28"/>
        <v>81.27430462211275</v>
      </c>
      <c r="W86" s="1">
        <f t="shared" si="22"/>
        <v>2.531693719053963</v>
      </c>
      <c r="X86" s="1">
        <f t="shared" si="32"/>
        <v>30.34296110563311</v>
      </c>
      <c r="Y86" s="1">
        <f t="shared" si="33"/>
        <v>46.15065874445168</v>
      </c>
      <c r="Z86" s="1">
        <f t="shared" si="34"/>
        <v>1.8384298365067777</v>
      </c>
    </row>
    <row r="87" spans="3:13" ht="12.75">
      <c r="C87" s="1">
        <f>SUM(C76:C86)</f>
        <v>100.00000000000001</v>
      </c>
      <c r="J87" s="1"/>
      <c r="K87" s="1"/>
      <c r="L87" s="3"/>
      <c r="M87" s="3"/>
    </row>
    <row r="88" spans="2:12" ht="12.75">
      <c r="B88" s="3"/>
      <c r="D88" s="3"/>
      <c r="E88" s="3"/>
      <c r="K88">
        <v>1.8</v>
      </c>
      <c r="L88">
        <v>1.9</v>
      </c>
    </row>
    <row r="89" spans="1:22" ht="12.75">
      <c r="A89" s="8" t="s">
        <v>120</v>
      </c>
      <c r="B89" s="3"/>
      <c r="D89" s="3"/>
      <c r="E89" s="3"/>
      <c r="Q89" s="8" t="s">
        <v>115</v>
      </c>
      <c r="V89" s="8" t="s">
        <v>121</v>
      </c>
    </row>
    <row r="90" spans="1:26" ht="12.75">
      <c r="A90" s="1"/>
      <c r="B90" s="1"/>
      <c r="C90" s="1"/>
      <c r="D90" s="1" t="s">
        <v>58</v>
      </c>
      <c r="E90" s="1"/>
      <c r="F90" s="1"/>
      <c r="G90" s="1" t="s">
        <v>59</v>
      </c>
      <c r="H90" s="1"/>
      <c r="J90" t="s">
        <v>34</v>
      </c>
      <c r="O90" s="1"/>
      <c r="P90" s="1" t="s">
        <v>58</v>
      </c>
      <c r="Q90" s="1"/>
      <c r="R90" s="1"/>
      <c r="S90" s="1" t="s">
        <v>63</v>
      </c>
      <c r="T90" s="1"/>
      <c r="U90" s="1"/>
      <c r="V90" s="1" t="s">
        <v>58</v>
      </c>
      <c r="W90" s="1"/>
      <c r="X90" s="1"/>
      <c r="Y90" s="1" t="s">
        <v>63</v>
      </c>
      <c r="Z90" s="1"/>
    </row>
    <row r="91" spans="1:26" ht="12.75">
      <c r="A91" s="1" t="s">
        <v>60</v>
      </c>
      <c r="B91" s="1" t="s">
        <v>59</v>
      </c>
      <c r="C91" s="1" t="s">
        <v>56</v>
      </c>
      <c r="D91" s="1" t="s">
        <v>61</v>
      </c>
      <c r="E91" s="1" t="s">
        <v>62</v>
      </c>
      <c r="F91" s="1" t="s">
        <v>56</v>
      </c>
      <c r="G91" s="1" t="s">
        <v>61</v>
      </c>
      <c r="H91" s="1" t="s">
        <v>62</v>
      </c>
      <c r="J91" t="s">
        <v>3</v>
      </c>
      <c r="M91" s="8" t="s">
        <v>60</v>
      </c>
      <c r="N91" s="8" t="s">
        <v>59</v>
      </c>
      <c r="O91" s="1" t="s">
        <v>56</v>
      </c>
      <c r="P91" s="1" t="s">
        <v>61</v>
      </c>
      <c r="Q91" s="1" t="s">
        <v>62</v>
      </c>
      <c r="R91" s="1" t="s">
        <v>56</v>
      </c>
      <c r="S91" s="1" t="s">
        <v>61</v>
      </c>
      <c r="T91" s="1" t="s">
        <v>62</v>
      </c>
      <c r="U91" s="1" t="s">
        <v>56</v>
      </c>
      <c r="V91" s="1" t="s">
        <v>61</v>
      </c>
      <c r="W91" s="1" t="s">
        <v>62</v>
      </c>
      <c r="X91" s="1" t="s">
        <v>56</v>
      </c>
      <c r="Y91" s="1" t="s">
        <v>61</v>
      </c>
      <c r="Z91" s="1" t="s">
        <v>62</v>
      </c>
    </row>
    <row r="92" spans="1:26" ht="12.75">
      <c r="A92" s="1"/>
      <c r="B92" s="1">
        <v>1.3</v>
      </c>
      <c r="C92" s="1">
        <f aca="true" t="shared" si="35" ref="C92:C102">U76</f>
        <v>3.272503356861641</v>
      </c>
      <c r="D92" s="1">
        <f aca="true" t="shared" si="36" ref="D92:D102">V76</f>
        <v>2.2410489769777864</v>
      </c>
      <c r="E92" s="1">
        <f aca="true" t="shared" si="37" ref="E92:E102">W76</f>
        <v>0.9337941146728687</v>
      </c>
      <c r="F92" s="1">
        <f>C92</f>
        <v>3.272503356861641</v>
      </c>
      <c r="G92" s="1">
        <f>D92</f>
        <v>2.2410489769777864</v>
      </c>
      <c r="H92" s="1">
        <f>E92</f>
        <v>0.9337941146728687</v>
      </c>
      <c r="J92" s="1">
        <f aca="true" t="shared" si="38" ref="J92:J102">J76</f>
        <v>1.3</v>
      </c>
      <c r="K92" s="1">
        <f aca="true" t="shared" si="39" ref="K92:K102">(J92-E$14)/E$19</f>
        <v>-2.1854814063701644</v>
      </c>
      <c r="L92" s="2">
        <f aca="true" t="shared" si="40" ref="L92:L102">IF(0.0051*K92^3+0.0645*K92^2+0.2954*K92+0.5026&lt;0.25,0.0051*K92^3+0.0645*K92^2+0.2954*K92+0.5026,IF(-0.0068*K92^3+0.0265*K92^2+0.2646*K92+0.497&lt;0.75,-0.0068*K92^3+0.0265*K92^2+0.2646*K92+0.497,0.0062*K92^3-0.0745*K92^2+0.3301*K92+0.5125))</f>
        <v>0.1118452629395203</v>
      </c>
      <c r="M92" s="3">
        <f aca="true" t="shared" si="41" ref="M92:M102">IF(L92&lt;0,0.00001,IF(L92&gt;1,0.999999,L92))</f>
        <v>0.1118452629395203</v>
      </c>
      <c r="N92" s="2">
        <f>1-M92</f>
        <v>0.8881547370604796</v>
      </c>
      <c r="O92" s="1">
        <f aca="true" t="shared" si="42" ref="O92:O102">N92*C92</f>
        <v>2.906489358442988</v>
      </c>
      <c r="P92" s="1">
        <f aca="true" t="shared" si="43" ref="P92:P102">D92</f>
        <v>2.2410489769777864</v>
      </c>
      <c r="Q92" s="1">
        <f aca="true" t="shared" si="44" ref="Q92:Q102">E92</f>
        <v>0.9337941146728687</v>
      </c>
      <c r="R92" s="1">
        <f>O92</f>
        <v>2.906489358442988</v>
      </c>
      <c r="S92" s="1">
        <f>P92</f>
        <v>2.2410489769777864</v>
      </c>
      <c r="T92" s="1">
        <f>Q92</f>
        <v>0.9337941146728687</v>
      </c>
      <c r="U92" s="1">
        <f>C92-O92</f>
        <v>0.36601399841865323</v>
      </c>
      <c r="V92" s="1">
        <f>D92</f>
        <v>2.2410489769777864</v>
      </c>
      <c r="W92" s="1">
        <f aca="true" t="shared" si="45" ref="W92:W102">E92</f>
        <v>0.9337941146728687</v>
      </c>
      <c r="X92" s="1">
        <f>U92</f>
        <v>0.36601399841865323</v>
      </c>
      <c r="Y92" s="1">
        <f>V92</f>
        <v>2.2410489769777864</v>
      </c>
      <c r="Z92" s="1">
        <f>W92</f>
        <v>0.9337941146728687</v>
      </c>
    </row>
    <row r="93" spans="1:26" ht="12.75">
      <c r="A93" s="1">
        <v>1.3</v>
      </c>
      <c r="B93" s="1">
        <v>1.35</v>
      </c>
      <c r="C93" s="1">
        <f t="shared" si="35"/>
        <v>3.144826447323112</v>
      </c>
      <c r="D93" s="1">
        <f t="shared" si="36"/>
        <v>5.39556864459474</v>
      </c>
      <c r="E93" s="1">
        <f t="shared" si="37"/>
        <v>0.8639917914676253</v>
      </c>
      <c r="F93" s="1">
        <f aca="true" t="shared" si="46" ref="F93:F102">C93+F92</f>
        <v>6.417329804184753</v>
      </c>
      <c r="G93" s="1">
        <f aca="true" t="shared" si="47" ref="G93:G102">(C93*D93+F92*G92)/F93</f>
        <v>3.786928210557707</v>
      </c>
      <c r="H93" s="1">
        <f aca="true" t="shared" si="48" ref="H93:H102">(C93*E93+F92*H92)/F93</f>
        <v>0.8995873341584406</v>
      </c>
      <c r="J93" s="1">
        <f t="shared" si="38"/>
        <v>1.35</v>
      </c>
      <c r="K93" s="1">
        <f t="shared" si="39"/>
        <v>-2.003357955839317</v>
      </c>
      <c r="L93" s="2">
        <f t="shared" si="40"/>
        <v>0.1286692876130432</v>
      </c>
      <c r="M93" s="3">
        <f t="shared" si="41"/>
        <v>0.1286692876130432</v>
      </c>
      <c r="N93" s="2">
        <f aca="true" t="shared" si="49" ref="N93:N102">1-M93</f>
        <v>0.8713307123869568</v>
      </c>
      <c r="O93" s="1">
        <f t="shared" si="42"/>
        <v>2.74018386867939</v>
      </c>
      <c r="P93" s="1">
        <f t="shared" si="43"/>
        <v>5.39556864459474</v>
      </c>
      <c r="Q93" s="1">
        <f t="shared" si="44"/>
        <v>0.8639917914676253</v>
      </c>
      <c r="R93" s="1">
        <f>R92+O93</f>
        <v>5.646673227122378</v>
      </c>
      <c r="S93" s="1">
        <f>(R92*S92+O93*P93)/(R93)</f>
        <v>3.7718554463723204</v>
      </c>
      <c r="T93" s="1">
        <f>(R92*T92+O93*Q93)/(R93)</f>
        <v>0.8999208600413398</v>
      </c>
      <c r="U93" s="1">
        <f aca="true" t="shared" si="50" ref="U93:U102">C93-O93</f>
        <v>0.4046425786437222</v>
      </c>
      <c r="V93" s="1">
        <f aca="true" t="shared" si="51" ref="V93:V102">D93</f>
        <v>5.39556864459474</v>
      </c>
      <c r="W93" s="1">
        <f t="shared" si="45"/>
        <v>0.8639917914676253</v>
      </c>
      <c r="X93" s="1">
        <f>X92+U93</f>
        <v>0.7706565770623754</v>
      </c>
      <c r="Y93" s="1">
        <f>(X92*Y92+U93*V93)/(X93)</f>
        <v>3.8973677714692374</v>
      </c>
      <c r="Z93" s="1">
        <f>(X92*Z92+U93*W93)/(X93)</f>
        <v>0.8971435586434141</v>
      </c>
    </row>
    <row r="94" spans="1:26" ht="12.75">
      <c r="A94" s="1">
        <v>1.35</v>
      </c>
      <c r="B94" s="1">
        <v>1.4</v>
      </c>
      <c r="C94" s="1">
        <f t="shared" si="35"/>
        <v>2.2913759334865347</v>
      </c>
      <c r="D94" s="1">
        <f t="shared" si="36"/>
        <v>8.369832614115504</v>
      </c>
      <c r="E94" s="1">
        <f t="shared" si="37"/>
        <v>0.875579741364089</v>
      </c>
      <c r="F94" s="1">
        <f t="shared" si="46"/>
        <v>8.708705737671288</v>
      </c>
      <c r="G94" s="1">
        <f t="shared" si="47"/>
        <v>4.992751116062126</v>
      </c>
      <c r="H94" s="1">
        <f t="shared" si="48"/>
        <v>0.8932706182184401</v>
      </c>
      <c r="J94" s="1">
        <f t="shared" si="38"/>
        <v>1.4</v>
      </c>
      <c r="K94" s="1">
        <f t="shared" si="39"/>
        <v>-1.8212345053084706</v>
      </c>
      <c r="L94" s="2">
        <f t="shared" si="40"/>
        <v>0.1477387589560527</v>
      </c>
      <c r="M94" s="3">
        <f t="shared" si="41"/>
        <v>0.1477387589560527</v>
      </c>
      <c r="N94" s="2">
        <f t="shared" si="49"/>
        <v>0.8522612410439473</v>
      </c>
      <c r="O94" s="1">
        <f t="shared" si="42"/>
        <v>1.9528508967714673</v>
      </c>
      <c r="P94" s="1">
        <f t="shared" si="43"/>
        <v>8.369832614115504</v>
      </c>
      <c r="Q94" s="1">
        <f t="shared" si="44"/>
        <v>0.875579741364089</v>
      </c>
      <c r="R94" s="1">
        <f aca="true" t="shared" si="52" ref="R94:R102">R93+O94</f>
        <v>7.599524123893845</v>
      </c>
      <c r="S94" s="1">
        <f aca="true" t="shared" si="53" ref="S94:S102">(R93*S93+O94*P94)/(R94)</f>
        <v>4.953398354714489</v>
      </c>
      <c r="T94" s="1">
        <f aca="true" t="shared" si="54" ref="T94:T102">(R93*T93+O94*Q94)/(R94)</f>
        <v>0.8936659189868288</v>
      </c>
      <c r="U94" s="1">
        <f t="shared" si="50"/>
        <v>0.3385250367150674</v>
      </c>
      <c r="V94" s="1">
        <f t="shared" si="51"/>
        <v>8.369832614115504</v>
      </c>
      <c r="W94" s="1">
        <f t="shared" si="45"/>
        <v>0.875579741364089</v>
      </c>
      <c r="X94" s="1">
        <f aca="true" t="shared" si="55" ref="X94:X102">X93+U94</f>
        <v>1.1091816137774428</v>
      </c>
      <c r="Y94" s="1">
        <f aca="true" t="shared" si="56" ref="Y94:Y102">(X93*Y93+U94*V94)/(X94)</f>
        <v>5.262375364686941</v>
      </c>
      <c r="Z94" s="1">
        <f aca="true" t="shared" si="57" ref="Z94:Z102">(X93*Z93+U94*W94)/(X94)</f>
        <v>0.8905622270151878</v>
      </c>
    </row>
    <row r="95" spans="1:26" ht="12.75">
      <c r="A95" s="1">
        <v>1.4</v>
      </c>
      <c r="B95" s="1">
        <v>1.45</v>
      </c>
      <c r="C95" s="1">
        <f t="shared" si="35"/>
        <v>1.674693827983841</v>
      </c>
      <c r="D95" s="1">
        <f t="shared" si="36"/>
        <v>12.380508896295947</v>
      </c>
      <c r="E95" s="1">
        <f t="shared" si="37"/>
        <v>0.9952368433406881</v>
      </c>
      <c r="F95" s="1">
        <f t="shared" si="46"/>
        <v>10.383399565655129</v>
      </c>
      <c r="G95" s="1">
        <f t="shared" si="47"/>
        <v>6.184290773085483</v>
      </c>
      <c r="H95" s="1">
        <f t="shared" si="48"/>
        <v>0.909716311827291</v>
      </c>
      <c r="J95" s="1">
        <f t="shared" si="38"/>
        <v>1.45</v>
      </c>
      <c r="K95" s="1">
        <f t="shared" si="39"/>
        <v>-1.6391110547776233</v>
      </c>
      <c r="L95" s="2">
        <f t="shared" si="40"/>
        <v>0.16923852679033125</v>
      </c>
      <c r="M95" s="3">
        <f t="shared" si="41"/>
        <v>0.16923852679033125</v>
      </c>
      <c r="N95" s="2">
        <f t="shared" si="49"/>
        <v>0.8307614732096688</v>
      </c>
      <c r="O95" s="1">
        <f t="shared" si="42"/>
        <v>1.3912711117109953</v>
      </c>
      <c r="P95" s="1">
        <f t="shared" si="43"/>
        <v>12.380508896295947</v>
      </c>
      <c r="Q95" s="1">
        <f t="shared" si="44"/>
        <v>0.9952368433406881</v>
      </c>
      <c r="R95" s="1">
        <f t="shared" si="52"/>
        <v>8.99079523560484</v>
      </c>
      <c r="S95" s="1">
        <f t="shared" si="53"/>
        <v>6.102698730176921</v>
      </c>
      <c r="T95" s="1">
        <f t="shared" si="54"/>
        <v>0.9093834043860833</v>
      </c>
      <c r="U95" s="1">
        <f t="shared" si="50"/>
        <v>0.28342271627284576</v>
      </c>
      <c r="V95" s="1">
        <f t="shared" si="51"/>
        <v>12.380508896295947</v>
      </c>
      <c r="W95" s="1">
        <f t="shared" si="45"/>
        <v>0.9952368433406881</v>
      </c>
      <c r="X95" s="1">
        <f t="shared" si="55"/>
        <v>1.3926043300502886</v>
      </c>
      <c r="Y95" s="1">
        <f t="shared" si="56"/>
        <v>6.711057303115637</v>
      </c>
      <c r="Z95" s="1">
        <f t="shared" si="57"/>
        <v>0.911865596137069</v>
      </c>
    </row>
    <row r="96" spans="1:26" ht="12.75">
      <c r="A96" s="1">
        <v>1.45</v>
      </c>
      <c r="B96" s="1">
        <v>1.5</v>
      </c>
      <c r="C96" s="1">
        <f t="shared" si="35"/>
        <v>0.9546351194435627</v>
      </c>
      <c r="D96" s="1">
        <f t="shared" si="36"/>
        <v>16.614744888376926</v>
      </c>
      <c r="E96" s="1">
        <f t="shared" si="37"/>
        <v>1.1964785205403985</v>
      </c>
      <c r="F96" s="1">
        <f t="shared" si="46"/>
        <v>11.338034685098691</v>
      </c>
      <c r="G96" s="1">
        <f t="shared" si="47"/>
        <v>7.062509801934323</v>
      </c>
      <c r="H96" s="1">
        <f t="shared" si="48"/>
        <v>0.9338609967722511</v>
      </c>
      <c r="J96" s="1">
        <f t="shared" si="38"/>
        <v>1.5</v>
      </c>
      <c r="K96" s="1">
        <f t="shared" si="39"/>
        <v>-1.4569876042467762</v>
      </c>
      <c r="L96" s="2">
        <f t="shared" si="40"/>
        <v>0.19335344093766088</v>
      </c>
      <c r="M96" s="3">
        <f t="shared" si="41"/>
        <v>0.19335344093766088</v>
      </c>
      <c r="N96" s="2">
        <f t="shared" si="49"/>
        <v>0.8066465590623391</v>
      </c>
      <c r="O96" s="1">
        <f t="shared" si="42"/>
        <v>0.770053134259215</v>
      </c>
      <c r="P96" s="1">
        <f t="shared" si="43"/>
        <v>16.614744888376926</v>
      </c>
      <c r="Q96" s="1">
        <f t="shared" si="44"/>
        <v>1.1964785205403985</v>
      </c>
      <c r="R96" s="1">
        <f t="shared" si="52"/>
        <v>9.760848369864055</v>
      </c>
      <c r="S96" s="1">
        <f t="shared" si="53"/>
        <v>6.932015382261354</v>
      </c>
      <c r="T96" s="1">
        <f t="shared" si="54"/>
        <v>0.932032920662528</v>
      </c>
      <c r="U96" s="1">
        <f t="shared" si="50"/>
        <v>0.18458198518434776</v>
      </c>
      <c r="V96" s="1">
        <f t="shared" si="51"/>
        <v>16.614744888376926</v>
      </c>
      <c r="W96" s="1">
        <f t="shared" si="45"/>
        <v>1.1964785205403985</v>
      </c>
      <c r="X96" s="1">
        <f t="shared" si="55"/>
        <v>1.5771863152346364</v>
      </c>
      <c r="Y96" s="1">
        <f t="shared" si="56"/>
        <v>7.870110166734449</v>
      </c>
      <c r="Z96" s="1">
        <f t="shared" si="57"/>
        <v>0.9451745451737424</v>
      </c>
    </row>
    <row r="97" spans="1:26" ht="12.75">
      <c r="A97" s="1">
        <v>1.5</v>
      </c>
      <c r="B97" s="1">
        <v>1.55</v>
      </c>
      <c r="C97" s="1">
        <f t="shared" si="35"/>
        <v>0.849466231391705</v>
      </c>
      <c r="D97" s="1">
        <f t="shared" si="36"/>
        <v>21.103638158790684</v>
      </c>
      <c r="E97" s="1">
        <f t="shared" si="37"/>
        <v>1.3541280811657361</v>
      </c>
      <c r="F97" s="1">
        <f t="shared" si="46"/>
        <v>12.187500916490396</v>
      </c>
      <c r="G97" s="1">
        <f t="shared" si="47"/>
        <v>8.041173473142537</v>
      </c>
      <c r="H97" s="1">
        <f t="shared" si="48"/>
        <v>0.9631535235013912</v>
      </c>
      <c r="J97" s="1">
        <f t="shared" si="38"/>
        <v>1.55</v>
      </c>
      <c r="K97" s="1">
        <f t="shared" si="39"/>
        <v>-1.2748641537159289</v>
      </c>
      <c r="L97" s="2">
        <f t="shared" si="40"/>
        <v>0.2202683512198238</v>
      </c>
      <c r="M97" s="3">
        <f t="shared" si="41"/>
        <v>0.2202683512198238</v>
      </c>
      <c r="N97" s="2">
        <f t="shared" si="49"/>
        <v>0.7797316487801762</v>
      </c>
      <c r="O97" s="1">
        <f t="shared" si="42"/>
        <v>0.6623557051861367</v>
      </c>
      <c r="P97" s="1">
        <f t="shared" si="43"/>
        <v>21.103638158790684</v>
      </c>
      <c r="Q97" s="1">
        <f t="shared" si="44"/>
        <v>1.3541280811657361</v>
      </c>
      <c r="R97" s="1">
        <f t="shared" si="52"/>
        <v>10.423204075050192</v>
      </c>
      <c r="S97" s="1">
        <f t="shared" si="53"/>
        <v>7.832569101654476</v>
      </c>
      <c r="T97" s="1">
        <f t="shared" si="54"/>
        <v>0.9588554922708088</v>
      </c>
      <c r="U97" s="1">
        <f t="shared" si="50"/>
        <v>0.18711052620556823</v>
      </c>
      <c r="V97" s="1">
        <f t="shared" si="51"/>
        <v>21.103638158790684</v>
      </c>
      <c r="W97" s="1">
        <f t="shared" si="45"/>
        <v>1.3541280811657361</v>
      </c>
      <c r="X97" s="1">
        <f t="shared" si="55"/>
        <v>1.7642968414402045</v>
      </c>
      <c r="Y97" s="1">
        <f t="shared" si="56"/>
        <v>9.273577161624312</v>
      </c>
      <c r="Z97" s="1">
        <f t="shared" si="57"/>
        <v>0.988545654567458</v>
      </c>
    </row>
    <row r="98" spans="1:26" ht="12.75">
      <c r="A98" s="1">
        <v>1.55</v>
      </c>
      <c r="B98" s="1">
        <v>1.6</v>
      </c>
      <c r="C98" s="1">
        <f t="shared" si="35"/>
        <v>0.6566677773901215</v>
      </c>
      <c r="D98" s="1">
        <f t="shared" si="36"/>
        <v>28.335082621082623</v>
      </c>
      <c r="E98" s="1">
        <f t="shared" si="37"/>
        <v>1.6474396961063626</v>
      </c>
      <c r="F98" s="1">
        <f t="shared" si="46"/>
        <v>12.844168693880517</v>
      </c>
      <c r="G98" s="1">
        <f t="shared" si="47"/>
        <v>9.07871483002958</v>
      </c>
      <c r="H98" s="1">
        <f t="shared" si="48"/>
        <v>0.9981381683447268</v>
      </c>
      <c r="J98" s="1">
        <f t="shared" si="38"/>
        <v>1.6</v>
      </c>
      <c r="K98" s="1">
        <f t="shared" si="39"/>
        <v>-1.0927407031850818</v>
      </c>
      <c r="L98" s="2">
        <f t="shared" si="40"/>
        <v>0.24837678085930412</v>
      </c>
      <c r="M98" s="3">
        <f t="shared" si="41"/>
        <v>0.24837678085930412</v>
      </c>
      <c r="N98" s="2">
        <f t="shared" si="49"/>
        <v>0.7516232191406959</v>
      </c>
      <c r="O98" s="1">
        <f t="shared" si="42"/>
        <v>0.493566748747929</v>
      </c>
      <c r="P98" s="1">
        <f t="shared" si="43"/>
        <v>28.335082621082623</v>
      </c>
      <c r="Q98" s="1">
        <f t="shared" si="44"/>
        <v>1.6474396961063626</v>
      </c>
      <c r="R98" s="1">
        <f t="shared" si="52"/>
        <v>10.916770823798121</v>
      </c>
      <c r="S98" s="1">
        <f t="shared" si="53"/>
        <v>8.759524435083735</v>
      </c>
      <c r="T98" s="1">
        <f t="shared" si="54"/>
        <v>0.989987616615254</v>
      </c>
      <c r="U98" s="1">
        <f t="shared" si="50"/>
        <v>0.1631010286421925</v>
      </c>
      <c r="V98" s="1">
        <f t="shared" si="51"/>
        <v>28.335082621082623</v>
      </c>
      <c r="W98" s="1">
        <f t="shared" si="45"/>
        <v>1.6474396961063626</v>
      </c>
      <c r="X98" s="1">
        <f t="shared" si="55"/>
        <v>1.927397870082397</v>
      </c>
      <c r="Y98" s="1">
        <f t="shared" si="56"/>
        <v>10.886607452963956</v>
      </c>
      <c r="Z98" s="1">
        <f t="shared" si="57"/>
        <v>1.0443028480402372</v>
      </c>
    </row>
    <row r="99" spans="1:26" ht="12.75">
      <c r="A99" s="1">
        <v>1.6</v>
      </c>
      <c r="B99" s="1">
        <v>1.7</v>
      </c>
      <c r="C99" s="1">
        <f t="shared" si="35"/>
        <v>1.1841225777695692</v>
      </c>
      <c r="D99" s="1">
        <f t="shared" si="36"/>
        <v>32.409343774957854</v>
      </c>
      <c r="E99" s="1">
        <f t="shared" si="37"/>
        <v>1.8977850740970805</v>
      </c>
      <c r="F99" s="1">
        <f t="shared" si="46"/>
        <v>14.028291271650087</v>
      </c>
      <c r="G99" s="1">
        <f t="shared" si="47"/>
        <v>11.048044091326295</v>
      </c>
      <c r="H99" s="1">
        <f t="shared" si="48"/>
        <v>1.0740770116787508</v>
      </c>
      <c r="J99" s="1">
        <f t="shared" si="38"/>
        <v>1.7</v>
      </c>
      <c r="K99" s="1">
        <f t="shared" si="39"/>
        <v>-0.7284938021233881</v>
      </c>
      <c r="L99" s="2">
        <f t="shared" si="40"/>
        <v>0.320933150524179</v>
      </c>
      <c r="M99" s="3">
        <f t="shared" si="41"/>
        <v>0.320933150524179</v>
      </c>
      <c r="N99" s="2">
        <f t="shared" si="49"/>
        <v>0.679066849475821</v>
      </c>
      <c r="O99" s="1">
        <f t="shared" si="42"/>
        <v>0.8040983882791691</v>
      </c>
      <c r="P99" s="1">
        <f t="shared" si="43"/>
        <v>32.409343774957854</v>
      </c>
      <c r="Q99" s="1">
        <f t="shared" si="44"/>
        <v>1.8977850740970805</v>
      </c>
      <c r="R99" s="1">
        <f t="shared" si="52"/>
        <v>11.72086921207729</v>
      </c>
      <c r="S99" s="1">
        <f t="shared" si="53"/>
        <v>10.381996392597879</v>
      </c>
      <c r="T99" s="1">
        <f t="shared" si="54"/>
        <v>1.052266143850496</v>
      </c>
      <c r="U99" s="1">
        <f t="shared" si="50"/>
        <v>0.38002418949040007</v>
      </c>
      <c r="V99" s="1">
        <f t="shared" si="51"/>
        <v>32.409343774957854</v>
      </c>
      <c r="W99" s="1">
        <f t="shared" si="45"/>
        <v>1.8977850740970805</v>
      </c>
      <c r="X99" s="1">
        <f t="shared" si="55"/>
        <v>2.3074220595727972</v>
      </c>
      <c r="Y99" s="1">
        <f t="shared" si="56"/>
        <v>14.431325417520313</v>
      </c>
      <c r="Z99" s="1">
        <f t="shared" si="57"/>
        <v>1.184868328835616</v>
      </c>
    </row>
    <row r="100" spans="1:26" ht="12.75">
      <c r="A100" s="1">
        <v>1.7</v>
      </c>
      <c r="B100" s="1">
        <v>1.8</v>
      </c>
      <c r="C100" s="1">
        <f t="shared" si="35"/>
        <v>1.1079012397436776</v>
      </c>
      <c r="D100" s="1">
        <f t="shared" si="36"/>
        <v>40.094586729138484</v>
      </c>
      <c r="E100" s="1">
        <f t="shared" si="37"/>
        <v>2.1654581449830075</v>
      </c>
      <c r="F100" s="1">
        <f t="shared" si="46"/>
        <v>15.136192511393764</v>
      </c>
      <c r="G100" s="1">
        <f t="shared" si="47"/>
        <v>13.174120419602096</v>
      </c>
      <c r="H100" s="1">
        <f t="shared" si="48"/>
        <v>1.1539612038037164</v>
      </c>
      <c r="J100" s="1">
        <f t="shared" si="38"/>
        <v>1.8</v>
      </c>
      <c r="K100" s="1">
        <f t="shared" si="39"/>
        <v>-0.3642469010616936</v>
      </c>
      <c r="L100" s="2">
        <f t="shared" si="40"/>
        <v>0.4044648007151922</v>
      </c>
      <c r="M100" s="3">
        <f t="shared" si="41"/>
        <v>0.4044648007151922</v>
      </c>
      <c r="N100" s="2">
        <f t="shared" si="49"/>
        <v>0.5955351992848078</v>
      </c>
      <c r="O100" s="1">
        <f t="shared" si="42"/>
        <v>0.6597941855986367</v>
      </c>
      <c r="P100" s="1">
        <f t="shared" si="43"/>
        <v>40.094586729138484</v>
      </c>
      <c r="Q100" s="1">
        <f t="shared" si="44"/>
        <v>2.1654581449830075</v>
      </c>
      <c r="R100" s="1">
        <f t="shared" si="52"/>
        <v>12.380663397675926</v>
      </c>
      <c r="S100" s="1">
        <f t="shared" si="53"/>
        <v>11.96544904884276</v>
      </c>
      <c r="T100" s="1">
        <f t="shared" si="54"/>
        <v>1.1115907201038184</v>
      </c>
      <c r="U100" s="1">
        <f t="shared" si="50"/>
        <v>0.44810705414504093</v>
      </c>
      <c r="V100" s="1">
        <f t="shared" si="51"/>
        <v>40.094586729138484</v>
      </c>
      <c r="W100" s="1">
        <f t="shared" si="45"/>
        <v>2.1654581449830075</v>
      </c>
      <c r="X100" s="1">
        <f t="shared" si="55"/>
        <v>2.755529113717838</v>
      </c>
      <c r="Y100" s="1">
        <f t="shared" si="56"/>
        <v>18.60471207086895</v>
      </c>
      <c r="Z100" s="1">
        <f t="shared" si="57"/>
        <v>1.3443328801811005</v>
      </c>
    </row>
    <row r="101" spans="1:26" ht="12.75">
      <c r="A101" s="1">
        <v>1.8</v>
      </c>
      <c r="B101" s="1">
        <v>1.9</v>
      </c>
      <c r="C101" s="1">
        <f t="shared" si="35"/>
        <v>1.0755269303584236</v>
      </c>
      <c r="D101" s="1">
        <f t="shared" si="36"/>
        <v>48.75264327080992</v>
      </c>
      <c r="E101" s="1">
        <f t="shared" si="37"/>
        <v>2.3624237185582158</v>
      </c>
      <c r="F101" s="1">
        <f t="shared" si="46"/>
        <v>16.211719441752187</v>
      </c>
      <c r="G101" s="1">
        <f t="shared" si="47"/>
        <v>15.534490620081632</v>
      </c>
      <c r="H101" s="1">
        <f t="shared" si="48"/>
        <v>1.2341336977589072</v>
      </c>
      <c r="J101" s="1">
        <f t="shared" si="38"/>
        <v>1.9</v>
      </c>
      <c r="K101" s="1">
        <f t="shared" si="39"/>
        <v>0</v>
      </c>
      <c r="L101" s="2">
        <f t="shared" si="40"/>
        <v>0.497</v>
      </c>
      <c r="M101" s="3">
        <f t="shared" si="41"/>
        <v>0.497</v>
      </c>
      <c r="N101" s="2">
        <f t="shared" si="49"/>
        <v>0.503</v>
      </c>
      <c r="O101" s="1">
        <f t="shared" si="42"/>
        <v>0.5409900459702871</v>
      </c>
      <c r="P101" s="1">
        <f t="shared" si="43"/>
        <v>48.75264327080992</v>
      </c>
      <c r="Q101" s="1">
        <f t="shared" si="44"/>
        <v>2.3624237185582158</v>
      </c>
      <c r="R101" s="1">
        <f t="shared" si="52"/>
        <v>12.921653443646214</v>
      </c>
      <c r="S101" s="1">
        <f t="shared" si="53"/>
        <v>13.505616178386523</v>
      </c>
      <c r="T101" s="1">
        <f t="shared" si="54"/>
        <v>1.1639592659935654</v>
      </c>
      <c r="U101" s="1">
        <f t="shared" si="50"/>
        <v>0.5345368843881365</v>
      </c>
      <c r="V101" s="1">
        <f t="shared" si="51"/>
        <v>48.75264327080992</v>
      </c>
      <c r="W101" s="1">
        <f t="shared" si="45"/>
        <v>2.3624237185582158</v>
      </c>
      <c r="X101" s="1">
        <f t="shared" si="55"/>
        <v>3.2900659981059746</v>
      </c>
      <c r="Y101" s="1">
        <f t="shared" si="56"/>
        <v>23.502845185414834</v>
      </c>
      <c r="Z101" s="1">
        <f t="shared" si="57"/>
        <v>1.5097420558886694</v>
      </c>
    </row>
    <row r="102" spans="1:26" ht="12.75">
      <c r="A102" s="1">
        <v>1.9</v>
      </c>
      <c r="B102" s="1">
        <v>2.7</v>
      </c>
      <c r="C102" s="1">
        <f t="shared" si="35"/>
        <v>14.131241663880923</v>
      </c>
      <c r="D102" s="1">
        <f t="shared" si="36"/>
        <v>81.27430462211275</v>
      </c>
      <c r="E102" s="1">
        <f t="shared" si="37"/>
        <v>2.531693719053963</v>
      </c>
      <c r="F102" s="1">
        <f t="shared" si="46"/>
        <v>30.34296110563311</v>
      </c>
      <c r="G102" s="1">
        <f t="shared" si="47"/>
        <v>46.15065874445168</v>
      </c>
      <c r="H102" s="1">
        <f t="shared" si="48"/>
        <v>1.8384298365067777</v>
      </c>
      <c r="J102" s="1">
        <f t="shared" si="38"/>
        <v>2.7</v>
      </c>
      <c r="K102" s="1">
        <f t="shared" si="39"/>
        <v>2.9139752084935537</v>
      </c>
      <c r="L102" s="2">
        <f t="shared" si="40"/>
        <v>0.9952134161193881</v>
      </c>
      <c r="M102" s="3">
        <f t="shared" si="41"/>
        <v>0.9952134161193881</v>
      </c>
      <c r="N102" s="2">
        <f t="shared" si="49"/>
        <v>0.004786583880611928</v>
      </c>
      <c r="O102" s="1">
        <f t="shared" si="42"/>
        <v>0.0676403735613641</v>
      </c>
      <c r="P102" s="1">
        <f t="shared" si="43"/>
        <v>81.27430462211275</v>
      </c>
      <c r="Q102" s="1">
        <f t="shared" si="44"/>
        <v>2.531693719053963</v>
      </c>
      <c r="R102" s="1">
        <f t="shared" si="52"/>
        <v>12.989293817207578</v>
      </c>
      <c r="S102" s="1">
        <f t="shared" si="53"/>
        <v>13.858514454967565</v>
      </c>
      <c r="T102" s="1">
        <f t="shared" si="54"/>
        <v>1.1710815984805858</v>
      </c>
      <c r="U102" s="1">
        <f t="shared" si="50"/>
        <v>14.063601290319559</v>
      </c>
      <c r="V102" s="1">
        <f t="shared" si="51"/>
        <v>81.27430462211275</v>
      </c>
      <c r="W102" s="1">
        <f t="shared" si="45"/>
        <v>2.531693719053963</v>
      </c>
      <c r="X102" s="1">
        <f t="shared" si="55"/>
        <v>17.353667288425534</v>
      </c>
      <c r="Y102" s="1">
        <f t="shared" si="56"/>
        <v>70.32146617047252</v>
      </c>
      <c r="Z102" s="1">
        <f t="shared" si="57"/>
        <v>2.337942832696325</v>
      </c>
    </row>
    <row r="103" ht="12.75">
      <c r="C103" s="1">
        <f>SUM(C92:C102)</f>
        <v>30.34296110563311</v>
      </c>
    </row>
    <row r="104" spans="2:5" ht="12.75">
      <c r="B104" s="3"/>
      <c r="D104" s="3"/>
      <c r="E104" s="3"/>
    </row>
    <row r="105" spans="2:5" ht="12.75">
      <c r="B105" s="3"/>
      <c r="D105" s="3"/>
      <c r="E105" s="3"/>
    </row>
    <row r="106" spans="2:5" ht="12.75">
      <c r="B106" s="3"/>
      <c r="D106" s="3"/>
      <c r="E106" s="3"/>
    </row>
    <row r="107" spans="2:5" ht="12.75">
      <c r="B107" s="3"/>
      <c r="C107" s="1"/>
      <c r="D107" s="3"/>
      <c r="E107" s="3"/>
    </row>
    <row r="108" spans="2:5" ht="12.75">
      <c r="B108" s="3"/>
      <c r="C108" s="1"/>
      <c r="D108" s="3"/>
      <c r="E108" s="3"/>
    </row>
    <row r="109" spans="2:5" ht="12.75">
      <c r="B109" s="3"/>
      <c r="C109" s="1"/>
      <c r="D109" s="3"/>
      <c r="E109" s="3"/>
    </row>
    <row r="110" spans="2:5" ht="12.75">
      <c r="B110" s="3"/>
      <c r="C110" s="1"/>
      <c r="D110" s="3"/>
      <c r="E110" s="3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33" spans="5:7" ht="12.75">
      <c r="E133" s="1"/>
      <c r="G133" s="2"/>
    </row>
    <row r="135" spans="2:5" ht="12.75">
      <c r="B135" s="3"/>
      <c r="D135" s="3"/>
      <c r="E135" s="3"/>
    </row>
    <row r="136" spans="2:5" ht="12.75">
      <c r="B136" s="3"/>
      <c r="D136" s="3"/>
      <c r="E136" s="3"/>
    </row>
    <row r="137" spans="2:5" ht="12.75">
      <c r="B137" s="3"/>
      <c r="D137" s="3"/>
      <c r="E137" s="3"/>
    </row>
    <row r="138" spans="2:5" ht="12.75">
      <c r="B138" s="3"/>
      <c r="D138" s="3"/>
      <c r="E138" s="3"/>
    </row>
    <row r="139" spans="2:5" ht="12.75">
      <c r="B139" s="3"/>
      <c r="D139" s="3"/>
      <c r="E139" s="3"/>
    </row>
    <row r="140" spans="2:5" ht="12.75">
      <c r="B140" s="3"/>
      <c r="D140" s="3"/>
      <c r="E140" s="3"/>
    </row>
    <row r="141" spans="2:5" ht="12.75">
      <c r="B141" s="3"/>
      <c r="D141" s="3"/>
      <c r="E141" s="3"/>
    </row>
    <row r="142" spans="2:5" ht="12.75">
      <c r="B142" s="3"/>
      <c r="D142" s="3"/>
      <c r="E142" s="3"/>
    </row>
    <row r="143" spans="2:5" ht="12.75">
      <c r="B143" s="3"/>
      <c r="D143" s="3"/>
      <c r="E143" s="3"/>
    </row>
    <row r="144" spans="2:5" ht="12.75">
      <c r="B144" s="3"/>
      <c r="D144" s="3"/>
      <c r="E144" s="3"/>
    </row>
    <row r="145" spans="2:5" ht="12.75">
      <c r="B145" s="3"/>
      <c r="D145" s="3"/>
      <c r="E145" s="3"/>
    </row>
    <row r="146" spans="2:5" ht="12.75">
      <c r="B146" s="3"/>
      <c r="D146" s="3"/>
      <c r="E146" s="3"/>
    </row>
    <row r="147" spans="2:5" ht="12.75">
      <c r="B147" s="3"/>
      <c r="D147" s="3"/>
      <c r="E147" s="3"/>
    </row>
    <row r="148" spans="2:5" ht="12.75">
      <c r="B148" s="3"/>
      <c r="D148" s="3"/>
      <c r="E148" s="3"/>
    </row>
    <row r="149" spans="2:5" ht="12.75">
      <c r="B149" s="3"/>
      <c r="D149" s="3"/>
      <c r="E149" s="3"/>
    </row>
    <row r="150" spans="2:5" ht="12.75">
      <c r="B150" s="3"/>
      <c r="D150" s="3"/>
      <c r="E150" s="3"/>
    </row>
    <row r="151" spans="2:5" ht="12.75">
      <c r="B151" s="3"/>
      <c r="D151" s="3"/>
      <c r="E151" s="3"/>
    </row>
    <row r="152" spans="2:5" ht="12.75">
      <c r="B152" s="3"/>
      <c r="D152" s="3"/>
      <c r="E152" s="3"/>
    </row>
    <row r="153" spans="2:5" ht="12.75">
      <c r="B153" s="3"/>
      <c r="D153" s="3"/>
      <c r="E153" s="3"/>
    </row>
    <row r="154" spans="2:5" ht="12.75">
      <c r="B154" s="3"/>
      <c r="D154" s="3"/>
      <c r="E154" s="3"/>
    </row>
    <row r="155" spans="2:5" ht="12.75">
      <c r="B155" s="3"/>
      <c r="D155" s="3"/>
      <c r="E155" s="3"/>
    </row>
    <row r="156" spans="2:5" ht="12.75">
      <c r="B156" s="3"/>
      <c r="D156" s="3"/>
      <c r="E156" s="3"/>
    </row>
    <row r="157" spans="2:5" ht="12.75">
      <c r="B157" s="3"/>
      <c r="D157" s="3"/>
      <c r="E157" s="3"/>
    </row>
    <row r="158" spans="2:5" ht="12.75">
      <c r="B158" s="3"/>
      <c r="D158" s="3"/>
      <c r="E158" s="3"/>
    </row>
    <row r="159" spans="2:5" ht="12.75">
      <c r="B159" s="3"/>
      <c r="D159" s="3"/>
      <c r="E159" s="3"/>
    </row>
    <row r="160" spans="2:5" ht="12.75">
      <c r="B160" s="3"/>
      <c r="D160" s="3"/>
      <c r="E160" s="3"/>
    </row>
    <row r="161" spans="2:5" ht="12.75">
      <c r="B161" s="3"/>
      <c r="D161" s="3"/>
      <c r="E161" s="3"/>
    </row>
    <row r="162" spans="2:5" ht="12.75">
      <c r="B162" s="3"/>
      <c r="D162" s="3"/>
      <c r="E162" s="3"/>
    </row>
    <row r="163" spans="2:5" ht="12.75">
      <c r="B163" s="3"/>
      <c r="D163" s="3"/>
      <c r="E163" s="3"/>
    </row>
    <row r="164" spans="2:5" ht="12.75">
      <c r="B164" s="3"/>
      <c r="D164" s="3"/>
      <c r="E164" s="3"/>
    </row>
    <row r="165" spans="2:5" ht="12.75">
      <c r="B165" s="3"/>
      <c r="D165" s="3"/>
      <c r="E165" s="3"/>
    </row>
    <row r="188" spans="5:7" ht="12.75">
      <c r="E188" s="1"/>
      <c r="G188" s="2"/>
    </row>
    <row r="190" spans="2:5" ht="12.75">
      <c r="B190" s="3"/>
      <c r="D190" s="3"/>
      <c r="E190" s="3"/>
    </row>
    <row r="191" spans="2:5" ht="12.75">
      <c r="B191" s="3"/>
      <c r="D191" s="3"/>
      <c r="E191" s="3"/>
    </row>
    <row r="192" spans="2:5" ht="12.75">
      <c r="B192" s="3"/>
      <c r="D192" s="3"/>
      <c r="E192" s="3"/>
    </row>
    <row r="193" spans="2:5" ht="12.75">
      <c r="B193" s="3"/>
      <c r="D193" s="3"/>
      <c r="E193" s="3"/>
    </row>
    <row r="194" spans="2:5" ht="12.75">
      <c r="B194" s="3"/>
      <c r="D194" s="3"/>
      <c r="E194" s="3"/>
    </row>
    <row r="195" spans="2:5" ht="12.75">
      <c r="B195" s="3"/>
      <c r="D195" s="3"/>
      <c r="E195" s="3"/>
    </row>
    <row r="196" spans="2:5" ht="12.75">
      <c r="B196" s="3"/>
      <c r="D196" s="3"/>
      <c r="E196" s="3"/>
    </row>
    <row r="197" spans="2:5" ht="12.75">
      <c r="B197" s="3"/>
      <c r="D197" s="3"/>
      <c r="E197" s="3"/>
    </row>
    <row r="198" spans="2:5" ht="12.75">
      <c r="B198" s="3"/>
      <c r="D198" s="3"/>
      <c r="E198" s="3"/>
    </row>
    <row r="199" spans="2:5" ht="12.75">
      <c r="B199" s="3"/>
      <c r="D199" s="3"/>
      <c r="E199" s="3"/>
    </row>
    <row r="200" spans="2:5" ht="12.75">
      <c r="B200" s="3"/>
      <c r="D200" s="3"/>
      <c r="E200" s="3"/>
    </row>
    <row r="201" spans="2:5" ht="12.75">
      <c r="B201" s="3"/>
      <c r="D201" s="3"/>
      <c r="E201" s="3"/>
    </row>
    <row r="202" spans="2:5" ht="12.75">
      <c r="B202" s="3"/>
      <c r="D202" s="3"/>
      <c r="E202" s="3"/>
    </row>
    <row r="203" spans="2:5" ht="12.75">
      <c r="B203" s="3"/>
      <c r="D203" s="3"/>
      <c r="E203" s="3"/>
    </row>
    <row r="204" spans="2:5" ht="12.75">
      <c r="B204" s="3"/>
      <c r="D204" s="3"/>
      <c r="E204" s="3"/>
    </row>
    <row r="205" spans="2:5" ht="12.75">
      <c r="B205" s="3"/>
      <c r="D205" s="3"/>
      <c r="E205" s="3"/>
    </row>
    <row r="206" spans="2:5" ht="12.75">
      <c r="B206" s="3"/>
      <c r="D206" s="3"/>
      <c r="E206" s="3"/>
    </row>
    <row r="207" spans="2:5" ht="12.75">
      <c r="B207" s="3"/>
      <c r="D207" s="3"/>
      <c r="E207" s="3"/>
    </row>
    <row r="208" spans="2:5" ht="12.75">
      <c r="B208" s="3"/>
      <c r="D208" s="3"/>
      <c r="E208" s="3"/>
    </row>
    <row r="209" spans="2:5" ht="12.75">
      <c r="B209" s="3"/>
      <c r="D209" s="3"/>
      <c r="E209" s="3"/>
    </row>
    <row r="210" spans="2:5" ht="12.75">
      <c r="B210" s="3"/>
      <c r="D210" s="3"/>
      <c r="E210" s="3"/>
    </row>
    <row r="211" spans="2:5" ht="12.75">
      <c r="B211" s="3"/>
      <c r="D211" s="3"/>
      <c r="E211" s="3"/>
    </row>
    <row r="212" spans="2:5" ht="12.75">
      <c r="B212" s="3"/>
      <c r="D212" s="3"/>
      <c r="E212" s="3"/>
    </row>
    <row r="213" spans="2:5" ht="12.75">
      <c r="B213" s="3"/>
      <c r="D213" s="3"/>
      <c r="E213" s="3"/>
    </row>
    <row r="214" spans="2:5" ht="12.75">
      <c r="B214" s="3"/>
      <c r="D214" s="3"/>
      <c r="E214" s="3"/>
    </row>
    <row r="215" spans="2:5" ht="12.75">
      <c r="B215" s="3"/>
      <c r="D215" s="3"/>
      <c r="E215" s="3"/>
    </row>
    <row r="216" spans="2:5" ht="12.75">
      <c r="B216" s="3"/>
      <c r="D216" s="3"/>
      <c r="E216" s="3"/>
    </row>
    <row r="217" spans="2:5" ht="12.75">
      <c r="B217" s="3"/>
      <c r="D217" s="3"/>
      <c r="E217" s="3"/>
    </row>
    <row r="218" spans="2:5" ht="12.75">
      <c r="B218" s="3"/>
      <c r="D218" s="3"/>
      <c r="E218" s="3"/>
    </row>
    <row r="219" spans="2:5" ht="12.75">
      <c r="B219" s="3"/>
      <c r="D219" s="3"/>
      <c r="E219" s="3"/>
    </row>
    <row r="220" spans="2:5" ht="12.75">
      <c r="B220" s="3"/>
      <c r="D220" s="3"/>
      <c r="E220" s="3"/>
    </row>
    <row r="243" spans="5:7" ht="12.75">
      <c r="E243" s="1"/>
      <c r="G243" s="2"/>
    </row>
    <row r="245" spans="2:5" ht="12.75">
      <c r="B245" s="3"/>
      <c r="D245" s="3"/>
      <c r="E245" s="3"/>
    </row>
    <row r="246" spans="2:5" ht="12.75">
      <c r="B246" s="3"/>
      <c r="D246" s="3"/>
      <c r="E246" s="3"/>
    </row>
    <row r="247" spans="2:5" ht="12.75">
      <c r="B247" s="3"/>
      <c r="D247" s="3"/>
      <c r="E247" s="3"/>
    </row>
    <row r="248" spans="2:5" ht="12.75">
      <c r="B248" s="3"/>
      <c r="D248" s="3"/>
      <c r="E248" s="3"/>
    </row>
    <row r="249" spans="2:5" ht="12.75">
      <c r="B249" s="3"/>
      <c r="D249" s="3"/>
      <c r="E249" s="3"/>
    </row>
    <row r="250" spans="2:5" ht="12.75">
      <c r="B250" s="3"/>
      <c r="D250" s="3"/>
      <c r="E250" s="3"/>
    </row>
    <row r="251" spans="2:5" ht="12.75">
      <c r="B251" s="3"/>
      <c r="D251" s="3"/>
      <c r="E251" s="3"/>
    </row>
    <row r="252" spans="2:5" ht="12.75">
      <c r="B252" s="3"/>
      <c r="D252" s="3"/>
      <c r="E252" s="3"/>
    </row>
    <row r="253" spans="2:5" ht="12.75">
      <c r="B253" s="3"/>
      <c r="D253" s="3"/>
      <c r="E253" s="3"/>
    </row>
    <row r="254" spans="2:5" ht="12.75">
      <c r="B254" s="3"/>
      <c r="D254" s="3"/>
      <c r="E254" s="3"/>
    </row>
    <row r="255" spans="2:5" ht="12.75">
      <c r="B255" s="3"/>
      <c r="D255" s="3"/>
      <c r="E255" s="3"/>
    </row>
    <row r="256" spans="2:5" ht="12.75">
      <c r="B256" s="3"/>
      <c r="D256" s="3"/>
      <c r="E256" s="3"/>
    </row>
    <row r="257" spans="2:5" ht="12.75">
      <c r="B257" s="3"/>
      <c r="D257" s="3"/>
      <c r="E257" s="3"/>
    </row>
    <row r="258" spans="2:5" ht="12.75">
      <c r="B258" s="3"/>
      <c r="D258" s="3"/>
      <c r="E258" s="3"/>
    </row>
    <row r="259" spans="2:5" ht="12.75">
      <c r="B259" s="3"/>
      <c r="D259" s="3"/>
      <c r="E259" s="3"/>
    </row>
    <row r="260" spans="2:5" ht="12.75">
      <c r="B260" s="3"/>
      <c r="D260" s="3"/>
      <c r="E260" s="3"/>
    </row>
    <row r="261" spans="2:5" ht="12.75">
      <c r="B261" s="3"/>
      <c r="D261" s="3"/>
      <c r="E261" s="3"/>
    </row>
    <row r="262" spans="2:5" ht="12.75">
      <c r="B262" s="3"/>
      <c r="D262" s="3"/>
      <c r="E262" s="3"/>
    </row>
    <row r="263" spans="2:5" ht="12.75">
      <c r="B263" s="3"/>
      <c r="D263" s="3"/>
      <c r="E263" s="3"/>
    </row>
    <row r="264" spans="2:5" ht="12.75">
      <c r="B264" s="3"/>
      <c r="D264" s="3"/>
      <c r="E264" s="3"/>
    </row>
    <row r="265" spans="2:5" ht="12.75">
      <c r="B265" s="3"/>
      <c r="D265" s="3"/>
      <c r="E265" s="3"/>
    </row>
    <row r="266" spans="2:5" ht="12.75">
      <c r="B266" s="3"/>
      <c r="D266" s="3"/>
      <c r="E266" s="3"/>
    </row>
    <row r="267" spans="2:5" ht="12.75">
      <c r="B267" s="3"/>
      <c r="D267" s="3"/>
      <c r="E267" s="3"/>
    </row>
    <row r="268" spans="2:5" ht="12.75">
      <c r="B268" s="3"/>
      <c r="D268" s="3"/>
      <c r="E268" s="3"/>
    </row>
    <row r="269" spans="2:5" ht="12.75">
      <c r="B269" s="3"/>
      <c r="D269" s="3"/>
      <c r="E269" s="3"/>
    </row>
    <row r="270" spans="2:5" ht="12.75">
      <c r="B270" s="3"/>
      <c r="D270" s="3"/>
      <c r="E270" s="3"/>
    </row>
    <row r="271" spans="2:5" ht="12.75">
      <c r="B271" s="3"/>
      <c r="D271" s="3"/>
      <c r="E271" s="3"/>
    </row>
    <row r="272" spans="2:5" ht="12.75">
      <c r="B272" s="3"/>
      <c r="D272" s="3"/>
      <c r="E272" s="3"/>
    </row>
    <row r="273" spans="2:5" ht="12.75">
      <c r="B273" s="3"/>
      <c r="D273" s="3"/>
      <c r="E273" s="3"/>
    </row>
    <row r="274" spans="2:5" ht="12.75">
      <c r="B274" s="3"/>
      <c r="D274" s="3"/>
      <c r="E274" s="3"/>
    </row>
    <row r="275" spans="2:5" ht="12.75">
      <c r="B275" s="3"/>
      <c r="D275" s="3"/>
      <c r="E275" s="3"/>
    </row>
  </sheetData>
  <sheetProtection/>
  <printOptions/>
  <pageMargins left="0.7" right="0.7" top="0.75" bottom="0.75" header="0.3" footer="0.3"/>
  <pageSetup horizontalDpi="600" verticalDpi="600" orientation="portrait" r:id="rId2"/>
  <headerFooter>
    <oddFooter>&amp;C&amp;"Arial,Bold"&amp;12This information is provided as an eample only, no guarratees of 
performance results is given or implied.&amp;"Arial,Regular"&amp;10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7:G288"/>
  <sheetViews>
    <sheetView zoomScalePageLayoutView="0" workbookViewId="0" topLeftCell="A1">
      <selection activeCell="F9" sqref="F9"/>
    </sheetView>
  </sheetViews>
  <sheetFormatPr defaultColWidth="9.140625" defaultRowHeight="12.75"/>
  <cols>
    <col min="4" max="4" width="10.7109375" style="0" customWidth="1"/>
    <col min="7" max="7" width="10.57421875" style="0" bestFit="1" customWidth="1"/>
  </cols>
  <sheetData>
    <row r="7" ht="12.75">
      <c r="A7" t="s">
        <v>39</v>
      </c>
    </row>
    <row r="8" spans="2:3" ht="12.75">
      <c r="B8" t="s">
        <v>23</v>
      </c>
      <c r="C8" s="10">
        <v>150</v>
      </c>
    </row>
    <row r="9" spans="2:3" ht="12.75">
      <c r="B9" t="s">
        <v>24</v>
      </c>
      <c r="C9" s="10">
        <v>10</v>
      </c>
    </row>
    <row r="10" spans="2:4" ht="12.75">
      <c r="B10" t="s">
        <v>25</v>
      </c>
      <c r="C10" s="1">
        <f>EXP((LN(C8)+LN(C9))/2)</f>
        <v>38.72983346207417</v>
      </c>
      <c r="D10" s="1"/>
    </row>
    <row r="11" spans="2:3" ht="12.75">
      <c r="B11" t="s">
        <v>31</v>
      </c>
      <c r="C11" s="1">
        <v>1.5</v>
      </c>
    </row>
    <row r="12" spans="2:7" ht="15">
      <c r="B12" t="s">
        <v>68</v>
      </c>
      <c r="C12" s="1">
        <f>3.7425*(C10^-0.4676)</f>
        <v>0.6770046827438169</v>
      </c>
      <c r="G12" s="5" t="s">
        <v>104</v>
      </c>
    </row>
    <row r="13" spans="2:4" ht="12.75">
      <c r="B13" t="s">
        <v>74</v>
      </c>
      <c r="C13" s="10">
        <v>1</v>
      </c>
      <c r="D13" s="6" t="s">
        <v>73</v>
      </c>
    </row>
    <row r="14" spans="2:4" ht="12.75">
      <c r="B14" t="s">
        <v>70</v>
      </c>
      <c r="C14">
        <v>0.047</v>
      </c>
      <c r="D14" s="6"/>
    </row>
    <row r="15" spans="2:4" ht="12.75">
      <c r="B15" t="s">
        <v>71</v>
      </c>
      <c r="C15">
        <v>0.05</v>
      </c>
      <c r="D15" s="6"/>
    </row>
    <row r="16" spans="2:3" ht="12.75">
      <c r="B16" t="s">
        <v>12</v>
      </c>
      <c r="C16" s="2">
        <f>C12*C13*(C14*C11-C15)</f>
        <v>0.01387859599624825</v>
      </c>
    </row>
    <row r="18" ht="12.75">
      <c r="A18" t="s">
        <v>32</v>
      </c>
    </row>
    <row r="19" ht="12.75">
      <c r="B19" t="s">
        <v>3</v>
      </c>
    </row>
    <row r="20" spans="1:7" ht="15">
      <c r="A20" s="1"/>
      <c r="B20">
        <v>1.4</v>
      </c>
      <c r="C20" s="1">
        <f aca="true" t="shared" si="0" ref="C20:C31">(B20-C$11)/C$16</f>
        <v>-7.205339792802725</v>
      </c>
      <c r="D20" s="3">
        <f>IF(0.0002*C20^5+0.0042*C20^4+0.0436*C20^3+0.2231*C20^2+0.5784*C20+0.645&lt;0.25,0.0002*C20^5+0.0042*C20^4+0.0436*C20^3+0.2231*C20^2+0.5784*C20+0.645,IF(0.25*C20+0.5&lt;0.75,0.25*C20+0.5,0.0157*C20^3-0.1672*C20^2+0.579*C20+0.3291))</f>
        <v>-0.8134167202974179</v>
      </c>
      <c r="E20" s="3">
        <f aca="true" t="shared" si="1" ref="E20:E31">IF(D20&lt;0,0.00001,IF(D20&gt;1,0.999999,D20))</f>
        <v>1E-05</v>
      </c>
      <c r="G20" s="18" t="s">
        <v>85</v>
      </c>
    </row>
    <row r="21" spans="2:7" ht="12.75">
      <c r="B21" s="1">
        <v>1.425</v>
      </c>
      <c r="C21" s="1">
        <f t="shared" si="0"/>
        <v>-5.404004844602036</v>
      </c>
      <c r="D21" s="3">
        <f aca="true" t="shared" si="2" ref="D21:D31">IF(0.0002*C21^5+0.0042*C21^4+0.0436*C21^3+0.2231*C21^2+0.5784*C21+0.645&lt;0.25,0.0002*C21^5+0.0042*C21^4+0.0436*C21^3+0.2231*C21^2+0.5784*C21+0.645,IF(0.25*C21+0.5&lt;0.75,0.25*C21+0.5,0.0157*C21^3-0.1672*C21^2+0.579*C21+0.3291))</f>
        <v>-0.1859946884147763</v>
      </c>
      <c r="E21" s="3">
        <f t="shared" si="1"/>
        <v>1E-05</v>
      </c>
      <c r="G21" s="18" t="s">
        <v>86</v>
      </c>
    </row>
    <row r="22" spans="2:7" ht="15">
      <c r="B22" s="1">
        <v>1.45</v>
      </c>
      <c r="C22" s="1">
        <f t="shared" si="0"/>
        <v>-3.6026698964013626</v>
      </c>
      <c r="D22" s="3">
        <f t="shared" si="2"/>
        <v>0.004303461694762367</v>
      </c>
      <c r="E22" s="3">
        <f t="shared" si="1"/>
        <v>0.004303461694762367</v>
      </c>
      <c r="G22" s="18" t="s">
        <v>87</v>
      </c>
    </row>
    <row r="23" spans="2:5" ht="12.75">
      <c r="B23" s="1">
        <v>1.475</v>
      </c>
      <c r="C23" s="1">
        <f t="shared" si="0"/>
        <v>-1.8013349482006733</v>
      </c>
      <c r="D23" s="3">
        <f t="shared" si="2"/>
        <v>0.11261077053773239</v>
      </c>
      <c r="E23" s="3">
        <f t="shared" si="1"/>
        <v>0.11261077053773239</v>
      </c>
    </row>
    <row r="24" spans="2:5" ht="12.75">
      <c r="B24" s="1">
        <v>1.5</v>
      </c>
      <c r="C24" s="1">
        <f t="shared" si="0"/>
        <v>0</v>
      </c>
      <c r="D24" s="3">
        <f t="shared" si="2"/>
        <v>0.5</v>
      </c>
      <c r="E24" s="3">
        <f t="shared" si="1"/>
        <v>0.5</v>
      </c>
    </row>
    <row r="25" spans="2:5" ht="12.75">
      <c r="B25" s="1">
        <v>1.525</v>
      </c>
      <c r="C25" s="1">
        <f t="shared" si="0"/>
        <v>1.8013349482006733</v>
      </c>
      <c r="D25" s="3">
        <f t="shared" si="2"/>
        <v>0.9213073745802207</v>
      </c>
      <c r="E25" s="3">
        <f t="shared" si="1"/>
        <v>0.9213073745802207</v>
      </c>
    </row>
    <row r="26" spans="2:5" ht="12.75">
      <c r="B26" s="1">
        <v>1.55</v>
      </c>
      <c r="C26" s="1">
        <f t="shared" si="0"/>
        <v>3.6026698964013626</v>
      </c>
      <c r="D26" s="3">
        <f t="shared" si="2"/>
        <v>0.9790487065360067</v>
      </c>
      <c r="E26" s="3">
        <f t="shared" si="1"/>
        <v>0.9790487065360067</v>
      </c>
    </row>
    <row r="27" spans="2:5" ht="12.75">
      <c r="B27" s="1">
        <v>1.575</v>
      </c>
      <c r="C27" s="1">
        <f t="shared" si="0"/>
        <v>5.404004844602036</v>
      </c>
      <c r="D27" s="3">
        <f t="shared" si="2"/>
        <v>1.0529216132146182</v>
      </c>
      <c r="E27" s="3">
        <f t="shared" si="1"/>
        <v>0.999999</v>
      </c>
    </row>
    <row r="28" spans="2:5" ht="12.75">
      <c r="B28" s="1">
        <v>1.6</v>
      </c>
      <c r="C28" s="1">
        <f t="shared" si="0"/>
        <v>7.205339792802725</v>
      </c>
      <c r="D28" s="3">
        <f t="shared" si="2"/>
        <v>1.6935237119633215</v>
      </c>
      <c r="E28" s="3">
        <f t="shared" si="1"/>
        <v>0.999999</v>
      </c>
    </row>
    <row r="29" spans="2:5" ht="12.75">
      <c r="B29" s="1">
        <v>1.625</v>
      </c>
      <c r="C29" s="1">
        <f t="shared" si="0"/>
        <v>9.006674741003398</v>
      </c>
      <c r="D29" s="3">
        <f t="shared" si="2"/>
        <v>3.451452620129365</v>
      </c>
      <c r="E29" s="3">
        <f t="shared" si="1"/>
        <v>0.999999</v>
      </c>
    </row>
    <row r="30" spans="2:5" ht="12.75">
      <c r="B30" s="1">
        <v>1.65</v>
      </c>
      <c r="C30" s="1">
        <f t="shared" si="0"/>
        <v>10.808009689204072</v>
      </c>
      <c r="D30" s="3">
        <f t="shared" si="2"/>
        <v>6.877305955060016</v>
      </c>
      <c r="E30" s="3">
        <f t="shared" si="1"/>
        <v>0.999999</v>
      </c>
    </row>
    <row r="31" spans="2:5" ht="12.75">
      <c r="B31" s="1">
        <v>2.7</v>
      </c>
      <c r="C31" s="1">
        <f t="shared" si="0"/>
        <v>86.46407751363263</v>
      </c>
      <c r="D31" s="3">
        <f t="shared" si="2"/>
        <v>8949.013747537734</v>
      </c>
      <c r="E31" s="3">
        <f t="shared" si="1"/>
        <v>0.999999</v>
      </c>
    </row>
    <row r="35" ht="12.75">
      <c r="C35" s="1"/>
    </row>
    <row r="36" spans="3:7" ht="12.75">
      <c r="C36" s="1"/>
      <c r="G36" s="2"/>
    </row>
    <row r="37" spans="3:4" ht="12.75">
      <c r="C37" s="1"/>
      <c r="D37" s="1"/>
    </row>
    <row r="38" ht="12.75">
      <c r="C38" s="1"/>
    </row>
    <row r="39" ht="12.75">
      <c r="C39" s="2"/>
    </row>
    <row r="43" spans="1:5" ht="12.75">
      <c r="A43" s="1"/>
      <c r="C43" s="1"/>
      <c r="D43" s="3"/>
      <c r="E43" s="1"/>
    </row>
    <row r="44" spans="2:5" ht="12.75">
      <c r="B44" s="1"/>
      <c r="C44" s="1"/>
      <c r="D44" s="3"/>
      <c r="E44" s="1"/>
    </row>
    <row r="45" spans="2:5" ht="12.75">
      <c r="B45" s="1"/>
      <c r="C45" s="1"/>
      <c r="D45" s="3"/>
      <c r="E45" s="1"/>
    </row>
    <row r="46" spans="2:5" ht="12.75">
      <c r="B46" s="1"/>
      <c r="C46" s="1"/>
      <c r="D46" s="3"/>
      <c r="E46" s="1"/>
    </row>
    <row r="47" spans="2:5" ht="12.75">
      <c r="B47" s="1"/>
      <c r="C47" s="1"/>
      <c r="D47" s="3"/>
      <c r="E47" s="1"/>
    </row>
    <row r="48" spans="2:5" ht="12.75">
      <c r="B48" s="1"/>
      <c r="C48" s="1"/>
      <c r="D48" s="3"/>
      <c r="E48" s="1"/>
    </row>
    <row r="49" spans="2:5" ht="12.75">
      <c r="B49" s="1"/>
      <c r="C49" s="1"/>
      <c r="D49" s="3"/>
      <c r="E49" s="1"/>
    </row>
    <row r="50" spans="2:5" ht="12.75">
      <c r="B50" s="1"/>
      <c r="C50" s="1"/>
      <c r="D50" s="3"/>
      <c r="E50" s="1"/>
    </row>
    <row r="51" spans="2:5" ht="12.75">
      <c r="B51" s="1"/>
      <c r="C51" s="1"/>
      <c r="D51" s="3"/>
      <c r="E51" s="1"/>
    </row>
    <row r="52" spans="2:5" ht="12.75">
      <c r="B52" s="1"/>
      <c r="C52" s="1"/>
      <c r="D52" s="3"/>
      <c r="E52" s="1"/>
    </row>
    <row r="53" spans="2:5" ht="12.75">
      <c r="B53" s="1"/>
      <c r="C53" s="1"/>
      <c r="D53" s="3"/>
      <c r="E53" s="1"/>
    </row>
    <row r="54" spans="2:5" ht="12.75">
      <c r="B54" s="1"/>
      <c r="C54" s="1"/>
      <c r="D54" s="3"/>
      <c r="E54" s="1"/>
    </row>
    <row r="55" spans="2:5" ht="12.75">
      <c r="B55" s="3"/>
      <c r="D55" s="3"/>
      <c r="E55" s="3"/>
    </row>
    <row r="56" spans="2:5" ht="12.75">
      <c r="B56" s="3"/>
      <c r="D56" s="3"/>
      <c r="E56" s="3"/>
    </row>
    <row r="57" spans="2:5" ht="12.75">
      <c r="B57" s="3"/>
      <c r="D57" s="3"/>
      <c r="E57" s="3"/>
    </row>
    <row r="58" spans="2:5" ht="12.75">
      <c r="B58" s="3"/>
      <c r="D58" s="3"/>
      <c r="E58" s="3"/>
    </row>
    <row r="59" spans="2:5" ht="12.75">
      <c r="B59" s="3"/>
      <c r="D59" s="3"/>
      <c r="E59" s="3"/>
    </row>
    <row r="60" spans="2:5" ht="12.75">
      <c r="B60" s="3"/>
      <c r="D60" s="3"/>
      <c r="E60" s="3"/>
    </row>
    <row r="61" spans="2:5" ht="12.75">
      <c r="B61" s="3"/>
      <c r="D61" s="3"/>
      <c r="E61" s="3"/>
    </row>
    <row r="62" spans="2:5" ht="12.75">
      <c r="B62" s="3"/>
      <c r="D62" s="3"/>
      <c r="E62" s="3"/>
    </row>
    <row r="63" spans="2:5" ht="12.75">
      <c r="B63" s="3"/>
      <c r="D63" s="3"/>
      <c r="E63" s="3"/>
    </row>
    <row r="64" spans="2:5" ht="12.75">
      <c r="B64" s="3"/>
      <c r="D64" s="3"/>
      <c r="E64" s="3"/>
    </row>
    <row r="65" spans="2:5" ht="12.75">
      <c r="B65" s="3"/>
      <c r="D65" s="3"/>
      <c r="E65" s="3"/>
    </row>
    <row r="66" spans="2:5" ht="12.75">
      <c r="B66" s="3"/>
      <c r="D66" s="3"/>
      <c r="E66" s="3"/>
    </row>
    <row r="67" spans="2:5" ht="12.75">
      <c r="B67" s="3"/>
      <c r="D67" s="3"/>
      <c r="E67" s="3"/>
    </row>
    <row r="68" spans="2:5" ht="12.75">
      <c r="B68" s="3"/>
      <c r="D68" s="3"/>
      <c r="E68" s="3"/>
    </row>
    <row r="75" spans="5:7" ht="12.75">
      <c r="E75" s="1"/>
      <c r="G75" s="5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91" spans="5:7" ht="12.75">
      <c r="E91" s="1"/>
      <c r="G91" s="2"/>
    </row>
    <row r="93" spans="2:5" ht="12.75">
      <c r="B93" s="3"/>
      <c r="D93" s="3"/>
      <c r="E93" s="3"/>
    </row>
    <row r="94" spans="2:5" ht="12.75">
      <c r="B94" s="3"/>
      <c r="D94" s="3"/>
      <c r="E94" s="3"/>
    </row>
    <row r="95" spans="2:5" ht="12.75">
      <c r="B95" s="3"/>
      <c r="D95" s="3"/>
      <c r="E95" s="3"/>
    </row>
    <row r="96" spans="2:5" ht="12.75">
      <c r="B96" s="3"/>
      <c r="D96" s="3"/>
      <c r="E96" s="3"/>
    </row>
    <row r="97" spans="2:5" ht="12.75">
      <c r="B97" s="3"/>
      <c r="D97" s="3"/>
      <c r="E97" s="3"/>
    </row>
    <row r="98" spans="2:5" ht="12.75">
      <c r="B98" s="3"/>
      <c r="D98" s="3"/>
      <c r="E98" s="3"/>
    </row>
    <row r="99" spans="2:5" ht="12.75">
      <c r="B99" s="3"/>
      <c r="D99" s="3"/>
      <c r="E99" s="3"/>
    </row>
    <row r="100" spans="2:5" ht="12.75">
      <c r="B100" s="3"/>
      <c r="D100" s="3"/>
      <c r="E100" s="3"/>
    </row>
    <row r="101" spans="2:5" ht="12.75">
      <c r="B101" s="3"/>
      <c r="D101" s="3"/>
      <c r="E101" s="3"/>
    </row>
    <row r="102" spans="2:5" ht="12.75">
      <c r="B102" s="3"/>
      <c r="D102" s="3"/>
      <c r="E102" s="3"/>
    </row>
    <row r="103" spans="2:5" ht="12.75">
      <c r="B103" s="3"/>
      <c r="D103" s="3"/>
      <c r="E103" s="3"/>
    </row>
    <row r="104" spans="2:5" ht="12.75">
      <c r="B104" s="3"/>
      <c r="D104" s="3"/>
      <c r="E104" s="3"/>
    </row>
    <row r="105" spans="2:5" ht="12.75">
      <c r="B105" s="3"/>
      <c r="D105" s="3"/>
      <c r="E105" s="3"/>
    </row>
    <row r="106" spans="2:5" ht="12.75">
      <c r="B106" s="3"/>
      <c r="D106" s="3"/>
      <c r="E106" s="3"/>
    </row>
    <row r="107" spans="2:5" ht="12.75">
      <c r="B107" s="3"/>
      <c r="D107" s="3"/>
      <c r="E107" s="3"/>
    </row>
    <row r="108" spans="2:5" ht="12.75">
      <c r="B108" s="3"/>
      <c r="D108" s="3"/>
      <c r="E108" s="3"/>
    </row>
    <row r="109" spans="2:5" ht="12.75">
      <c r="B109" s="3"/>
      <c r="D109" s="3"/>
      <c r="E109" s="3"/>
    </row>
    <row r="110" spans="2:5" ht="12.75">
      <c r="B110" s="3"/>
      <c r="D110" s="3"/>
      <c r="E110" s="3"/>
    </row>
    <row r="111" spans="2:5" ht="12.75">
      <c r="B111" s="3"/>
      <c r="D111" s="3"/>
      <c r="E111" s="3"/>
    </row>
    <row r="112" spans="2:5" ht="12.75">
      <c r="B112" s="3"/>
      <c r="D112" s="3"/>
      <c r="E112" s="3"/>
    </row>
    <row r="113" spans="2:5" ht="12.75">
      <c r="B113" s="3"/>
      <c r="D113" s="3"/>
      <c r="E113" s="3"/>
    </row>
    <row r="114" spans="2:5" ht="12.75">
      <c r="B114" s="3"/>
      <c r="D114" s="3"/>
      <c r="E114" s="3"/>
    </row>
    <row r="115" spans="2:5" ht="12.75">
      <c r="B115" s="3"/>
      <c r="D115" s="3"/>
      <c r="E115" s="3"/>
    </row>
    <row r="116" spans="2:5" ht="12.75">
      <c r="B116" s="3"/>
      <c r="D116" s="3"/>
      <c r="E116" s="3"/>
    </row>
    <row r="117" spans="2:5" ht="12.75">
      <c r="B117" s="3"/>
      <c r="D117" s="3"/>
      <c r="E117" s="3"/>
    </row>
    <row r="118" spans="2:5" ht="12.75">
      <c r="B118" s="3"/>
      <c r="D118" s="3"/>
      <c r="E118" s="3"/>
    </row>
    <row r="119" spans="2:5" ht="12.75">
      <c r="B119" s="3"/>
      <c r="D119" s="3"/>
      <c r="E119" s="3"/>
    </row>
    <row r="120" spans="2:5" ht="12.75">
      <c r="B120" s="3"/>
      <c r="D120" s="3"/>
      <c r="E120" s="3"/>
    </row>
    <row r="121" spans="2:5" ht="12.75">
      <c r="B121" s="3"/>
      <c r="D121" s="3"/>
      <c r="E121" s="3"/>
    </row>
    <row r="122" spans="2:5" ht="12.75">
      <c r="B122" s="3"/>
      <c r="D122" s="3"/>
      <c r="E122" s="3"/>
    </row>
    <row r="123" spans="2:5" ht="12.75">
      <c r="B123" s="3"/>
      <c r="D123" s="3"/>
      <c r="E123" s="3"/>
    </row>
    <row r="146" spans="5:7" ht="12.75">
      <c r="E146" s="1"/>
      <c r="G146" s="2"/>
    </row>
    <row r="148" spans="2:5" ht="12.75">
      <c r="B148" s="3"/>
      <c r="D148" s="3"/>
      <c r="E148" s="3"/>
    </row>
    <row r="149" spans="2:5" ht="12.75">
      <c r="B149" s="3"/>
      <c r="D149" s="3"/>
      <c r="E149" s="3"/>
    </row>
    <row r="150" spans="2:5" ht="12.75">
      <c r="B150" s="3"/>
      <c r="D150" s="3"/>
      <c r="E150" s="3"/>
    </row>
    <row r="151" spans="2:5" ht="12.75">
      <c r="B151" s="3"/>
      <c r="D151" s="3"/>
      <c r="E151" s="3"/>
    </row>
    <row r="152" spans="2:5" ht="12.75">
      <c r="B152" s="3"/>
      <c r="D152" s="3"/>
      <c r="E152" s="3"/>
    </row>
    <row r="153" spans="2:5" ht="12.75">
      <c r="B153" s="3"/>
      <c r="D153" s="3"/>
      <c r="E153" s="3"/>
    </row>
    <row r="154" spans="2:5" ht="12.75">
      <c r="B154" s="3"/>
      <c r="D154" s="3"/>
      <c r="E154" s="3"/>
    </row>
    <row r="155" spans="2:5" ht="12.75">
      <c r="B155" s="3"/>
      <c r="D155" s="3"/>
      <c r="E155" s="3"/>
    </row>
    <row r="156" spans="2:5" ht="12.75">
      <c r="B156" s="3"/>
      <c r="D156" s="3"/>
      <c r="E156" s="3"/>
    </row>
    <row r="157" spans="2:5" ht="12.75">
      <c r="B157" s="3"/>
      <c r="D157" s="3"/>
      <c r="E157" s="3"/>
    </row>
    <row r="158" spans="2:5" ht="12.75">
      <c r="B158" s="3"/>
      <c r="D158" s="3"/>
      <c r="E158" s="3"/>
    </row>
    <row r="159" spans="2:5" ht="12.75">
      <c r="B159" s="3"/>
      <c r="D159" s="3"/>
      <c r="E159" s="3"/>
    </row>
    <row r="160" spans="2:5" ht="12.75">
      <c r="B160" s="3"/>
      <c r="D160" s="3"/>
      <c r="E160" s="3"/>
    </row>
    <row r="161" spans="2:5" ht="12.75">
      <c r="B161" s="3"/>
      <c r="D161" s="3"/>
      <c r="E161" s="3"/>
    </row>
    <row r="162" spans="2:5" ht="12.75">
      <c r="B162" s="3"/>
      <c r="D162" s="3"/>
      <c r="E162" s="3"/>
    </row>
    <row r="163" spans="2:5" ht="12.75">
      <c r="B163" s="3"/>
      <c r="D163" s="3"/>
      <c r="E163" s="3"/>
    </row>
    <row r="164" spans="2:5" ht="12.75">
      <c r="B164" s="3"/>
      <c r="D164" s="3"/>
      <c r="E164" s="3"/>
    </row>
    <row r="165" spans="2:5" ht="12.75">
      <c r="B165" s="3"/>
      <c r="D165" s="3"/>
      <c r="E165" s="3"/>
    </row>
    <row r="166" spans="2:5" ht="12.75">
      <c r="B166" s="3"/>
      <c r="D166" s="3"/>
      <c r="E166" s="3"/>
    </row>
    <row r="167" spans="2:5" ht="12.75">
      <c r="B167" s="3"/>
      <c r="D167" s="3"/>
      <c r="E167" s="3"/>
    </row>
    <row r="168" spans="2:5" ht="12.75">
      <c r="B168" s="3"/>
      <c r="D168" s="3"/>
      <c r="E168" s="3"/>
    </row>
    <row r="169" spans="2:5" ht="12.75">
      <c r="B169" s="3"/>
      <c r="D169" s="3"/>
      <c r="E169" s="3"/>
    </row>
    <row r="170" spans="2:5" ht="12.75">
      <c r="B170" s="3"/>
      <c r="D170" s="3"/>
      <c r="E170" s="3"/>
    </row>
    <row r="171" spans="2:5" ht="12.75">
      <c r="B171" s="3"/>
      <c r="D171" s="3"/>
      <c r="E171" s="3"/>
    </row>
    <row r="172" spans="2:5" ht="12.75">
      <c r="B172" s="3"/>
      <c r="D172" s="3"/>
      <c r="E172" s="3"/>
    </row>
    <row r="173" spans="2:5" ht="12.75">
      <c r="B173" s="3"/>
      <c r="D173" s="3"/>
      <c r="E173" s="3"/>
    </row>
    <row r="174" spans="2:5" ht="12.75">
      <c r="B174" s="3"/>
      <c r="D174" s="3"/>
      <c r="E174" s="3"/>
    </row>
    <row r="175" spans="2:5" ht="12.75">
      <c r="B175" s="3"/>
      <c r="D175" s="3"/>
      <c r="E175" s="3"/>
    </row>
    <row r="176" spans="2:5" ht="12.75">
      <c r="B176" s="3"/>
      <c r="D176" s="3"/>
      <c r="E176" s="3"/>
    </row>
    <row r="177" spans="2:5" ht="12.75">
      <c r="B177" s="3"/>
      <c r="D177" s="3"/>
      <c r="E177" s="3"/>
    </row>
    <row r="178" spans="2:5" ht="12.75">
      <c r="B178" s="3"/>
      <c r="D178" s="3"/>
      <c r="E178" s="3"/>
    </row>
    <row r="201" spans="5:7" ht="12.75">
      <c r="E201" s="1"/>
      <c r="G201" s="2"/>
    </row>
    <row r="203" spans="2:5" ht="12.75">
      <c r="B203" s="3"/>
      <c r="D203" s="3"/>
      <c r="E203" s="3"/>
    </row>
    <row r="204" spans="2:5" ht="12.75">
      <c r="B204" s="3"/>
      <c r="D204" s="3"/>
      <c r="E204" s="3"/>
    </row>
    <row r="205" spans="2:5" ht="12.75">
      <c r="B205" s="3"/>
      <c r="D205" s="3"/>
      <c r="E205" s="3"/>
    </row>
    <row r="206" spans="2:5" ht="12.75">
      <c r="B206" s="3"/>
      <c r="D206" s="3"/>
      <c r="E206" s="3"/>
    </row>
    <row r="207" spans="2:5" ht="12.75">
      <c r="B207" s="3"/>
      <c r="D207" s="3"/>
      <c r="E207" s="3"/>
    </row>
    <row r="208" spans="2:5" ht="12.75">
      <c r="B208" s="3"/>
      <c r="D208" s="3"/>
      <c r="E208" s="3"/>
    </row>
    <row r="209" spans="2:5" ht="12.75">
      <c r="B209" s="3"/>
      <c r="D209" s="3"/>
      <c r="E209" s="3"/>
    </row>
    <row r="210" spans="2:5" ht="12.75">
      <c r="B210" s="3"/>
      <c r="D210" s="3"/>
      <c r="E210" s="3"/>
    </row>
    <row r="211" spans="2:5" ht="12.75">
      <c r="B211" s="3"/>
      <c r="D211" s="3"/>
      <c r="E211" s="3"/>
    </row>
    <row r="212" spans="2:5" ht="12.75">
      <c r="B212" s="3"/>
      <c r="D212" s="3"/>
      <c r="E212" s="3"/>
    </row>
    <row r="213" spans="2:5" ht="12.75">
      <c r="B213" s="3"/>
      <c r="D213" s="3"/>
      <c r="E213" s="3"/>
    </row>
    <row r="214" spans="2:5" ht="12.75">
      <c r="B214" s="3"/>
      <c r="D214" s="3"/>
      <c r="E214" s="3"/>
    </row>
    <row r="215" spans="2:5" ht="12.75">
      <c r="B215" s="3"/>
      <c r="D215" s="3"/>
      <c r="E215" s="3"/>
    </row>
    <row r="216" spans="2:5" ht="12.75">
      <c r="B216" s="3"/>
      <c r="D216" s="3"/>
      <c r="E216" s="3"/>
    </row>
    <row r="217" spans="2:5" ht="12.75">
      <c r="B217" s="3"/>
      <c r="D217" s="3"/>
      <c r="E217" s="3"/>
    </row>
    <row r="218" spans="2:5" ht="12.75">
      <c r="B218" s="3"/>
      <c r="D218" s="3"/>
      <c r="E218" s="3"/>
    </row>
    <row r="219" spans="2:5" ht="12.75">
      <c r="B219" s="3"/>
      <c r="D219" s="3"/>
      <c r="E219" s="3"/>
    </row>
    <row r="220" spans="2:5" ht="12.75">
      <c r="B220" s="3"/>
      <c r="D220" s="3"/>
      <c r="E220" s="3"/>
    </row>
    <row r="221" spans="2:5" ht="12.75">
      <c r="B221" s="3"/>
      <c r="D221" s="3"/>
      <c r="E221" s="3"/>
    </row>
    <row r="222" spans="2:5" ht="12.75">
      <c r="B222" s="3"/>
      <c r="D222" s="3"/>
      <c r="E222" s="3"/>
    </row>
    <row r="223" spans="2:5" ht="12.75">
      <c r="B223" s="3"/>
      <c r="D223" s="3"/>
      <c r="E223" s="3"/>
    </row>
    <row r="224" spans="2:5" ht="12.75">
      <c r="B224" s="3"/>
      <c r="D224" s="3"/>
      <c r="E224" s="3"/>
    </row>
    <row r="225" spans="2:5" ht="12.75">
      <c r="B225" s="3"/>
      <c r="D225" s="3"/>
      <c r="E225" s="3"/>
    </row>
    <row r="226" spans="2:5" ht="12.75">
      <c r="B226" s="3"/>
      <c r="D226" s="3"/>
      <c r="E226" s="3"/>
    </row>
    <row r="227" spans="2:5" ht="12.75">
      <c r="B227" s="3"/>
      <c r="D227" s="3"/>
      <c r="E227" s="3"/>
    </row>
    <row r="228" spans="2:5" ht="12.75">
      <c r="B228" s="3"/>
      <c r="D228" s="3"/>
      <c r="E228" s="3"/>
    </row>
    <row r="229" spans="2:5" ht="12.75">
      <c r="B229" s="3"/>
      <c r="D229" s="3"/>
      <c r="E229" s="3"/>
    </row>
    <row r="230" spans="2:5" ht="12.75">
      <c r="B230" s="3"/>
      <c r="D230" s="3"/>
      <c r="E230" s="3"/>
    </row>
    <row r="231" spans="2:5" ht="12.75">
      <c r="B231" s="3"/>
      <c r="D231" s="3"/>
      <c r="E231" s="3"/>
    </row>
    <row r="232" spans="2:5" ht="12.75">
      <c r="B232" s="3"/>
      <c r="D232" s="3"/>
      <c r="E232" s="3"/>
    </row>
    <row r="233" spans="2:5" ht="12.75">
      <c r="B233" s="3"/>
      <c r="D233" s="3"/>
      <c r="E233" s="3"/>
    </row>
    <row r="256" spans="5:7" ht="12.75">
      <c r="E256" s="1"/>
      <c r="G256" s="2"/>
    </row>
    <row r="258" spans="2:5" ht="12.75">
      <c r="B258" s="3"/>
      <c r="D258" s="3"/>
      <c r="E258" s="3"/>
    </row>
    <row r="259" spans="2:5" ht="12.75">
      <c r="B259" s="3"/>
      <c r="D259" s="3"/>
      <c r="E259" s="3"/>
    </row>
    <row r="260" spans="2:5" ht="12.75">
      <c r="B260" s="3"/>
      <c r="D260" s="3"/>
      <c r="E260" s="3"/>
    </row>
    <row r="261" spans="2:5" ht="12.75">
      <c r="B261" s="3"/>
      <c r="D261" s="3"/>
      <c r="E261" s="3"/>
    </row>
    <row r="262" spans="2:5" ht="12.75">
      <c r="B262" s="3"/>
      <c r="D262" s="3"/>
      <c r="E262" s="3"/>
    </row>
    <row r="263" spans="2:5" ht="12.75">
      <c r="B263" s="3"/>
      <c r="D263" s="3"/>
      <c r="E263" s="3"/>
    </row>
    <row r="264" spans="2:5" ht="12.75">
      <c r="B264" s="3"/>
      <c r="D264" s="3"/>
      <c r="E264" s="3"/>
    </row>
    <row r="265" spans="2:5" ht="12.75">
      <c r="B265" s="3"/>
      <c r="D265" s="3"/>
      <c r="E265" s="3"/>
    </row>
    <row r="266" spans="2:5" ht="12.75">
      <c r="B266" s="3"/>
      <c r="D266" s="3"/>
      <c r="E266" s="3"/>
    </row>
    <row r="267" spans="2:5" ht="12.75">
      <c r="B267" s="3"/>
      <c r="D267" s="3"/>
      <c r="E267" s="3"/>
    </row>
    <row r="268" spans="2:5" ht="12.75">
      <c r="B268" s="3"/>
      <c r="D268" s="3"/>
      <c r="E268" s="3"/>
    </row>
    <row r="269" spans="2:5" ht="12.75">
      <c r="B269" s="3"/>
      <c r="D269" s="3"/>
      <c r="E269" s="3"/>
    </row>
    <row r="270" spans="2:5" ht="12.75">
      <c r="B270" s="3"/>
      <c r="D270" s="3"/>
      <c r="E270" s="3"/>
    </row>
    <row r="271" spans="2:5" ht="12.75">
      <c r="B271" s="3"/>
      <c r="D271" s="3"/>
      <c r="E271" s="3"/>
    </row>
    <row r="272" spans="2:5" ht="12.75">
      <c r="B272" s="3"/>
      <c r="D272" s="3"/>
      <c r="E272" s="3"/>
    </row>
    <row r="273" spans="2:5" ht="12.75">
      <c r="B273" s="3"/>
      <c r="D273" s="3"/>
      <c r="E273" s="3"/>
    </row>
    <row r="274" spans="2:5" ht="12.75">
      <c r="B274" s="3"/>
      <c r="D274" s="3"/>
      <c r="E274" s="3"/>
    </row>
    <row r="275" spans="2:5" ht="12.75">
      <c r="B275" s="3"/>
      <c r="D275" s="3"/>
      <c r="E275" s="3"/>
    </row>
    <row r="276" spans="2:5" ht="12.75">
      <c r="B276" s="3"/>
      <c r="D276" s="3"/>
      <c r="E276" s="3"/>
    </row>
    <row r="277" spans="2:5" ht="12.75">
      <c r="B277" s="3"/>
      <c r="D277" s="3"/>
      <c r="E277" s="3"/>
    </row>
    <row r="278" spans="2:5" ht="12.75">
      <c r="B278" s="3"/>
      <c r="D278" s="3"/>
      <c r="E278" s="3"/>
    </row>
    <row r="279" spans="2:5" ht="12.75">
      <c r="B279" s="3"/>
      <c r="D279" s="3"/>
      <c r="E279" s="3"/>
    </row>
    <row r="280" spans="2:5" ht="12.75">
      <c r="B280" s="3"/>
      <c r="D280" s="3"/>
      <c r="E280" s="3"/>
    </row>
    <row r="281" spans="2:5" ht="12.75">
      <c r="B281" s="3"/>
      <c r="D281" s="3"/>
      <c r="E281" s="3"/>
    </row>
    <row r="282" spans="2:5" ht="12.75">
      <c r="B282" s="3"/>
      <c r="D282" s="3"/>
      <c r="E282" s="3"/>
    </row>
    <row r="283" spans="2:5" ht="12.75">
      <c r="B283" s="3"/>
      <c r="D283" s="3"/>
      <c r="E283" s="3"/>
    </row>
    <row r="284" spans="2:5" ht="12.75">
      <c r="B284" s="3"/>
      <c r="D284" s="3"/>
      <c r="E284" s="3"/>
    </row>
    <row r="285" spans="2:5" ht="12.75">
      <c r="B285" s="3"/>
      <c r="D285" s="3"/>
      <c r="E285" s="3"/>
    </row>
    <row r="286" spans="2:5" ht="12.75">
      <c r="B286" s="3"/>
      <c r="D286" s="3"/>
      <c r="E286" s="3"/>
    </row>
    <row r="287" spans="2:5" ht="12.75">
      <c r="B287" s="3"/>
      <c r="D287" s="3"/>
      <c r="E287" s="3"/>
    </row>
    <row r="288" spans="2:5" ht="12.75">
      <c r="B288" s="3"/>
      <c r="D288" s="3"/>
      <c r="E288" s="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&amp;C&amp;"Arial,Bold"&amp;12This information is provided as an eample only, no guarratees of 
performance results is given or implied.&amp;"Arial,Regular"&amp;10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7:G45"/>
  <sheetViews>
    <sheetView zoomScalePageLayoutView="0" workbookViewId="0" topLeftCell="A1">
      <selection activeCell="I9" sqref="I9"/>
    </sheetView>
  </sheetViews>
  <sheetFormatPr defaultColWidth="9.140625" defaultRowHeight="12.75"/>
  <cols>
    <col min="4" max="4" width="10.421875" style="0" customWidth="1"/>
  </cols>
  <sheetData>
    <row r="7" ht="12.75">
      <c r="A7" t="s">
        <v>40</v>
      </c>
    </row>
    <row r="8" spans="2:3" ht="12.75">
      <c r="B8" t="s">
        <v>23</v>
      </c>
      <c r="C8" s="10">
        <v>50</v>
      </c>
    </row>
    <row r="9" spans="2:3" ht="12.75">
      <c r="B9" t="s">
        <v>24</v>
      </c>
      <c r="C9" s="10">
        <v>0.15</v>
      </c>
    </row>
    <row r="10" spans="2:4" ht="12.75">
      <c r="B10" t="s">
        <v>25</v>
      </c>
      <c r="C10" s="1">
        <f>EXP((LN(C8)+LN(C9))/2)</f>
        <v>2.7386127875258306</v>
      </c>
      <c r="D10" s="1"/>
    </row>
    <row r="11" spans="2:3" ht="12.75">
      <c r="B11" t="s">
        <v>31</v>
      </c>
      <c r="C11" s="1">
        <v>1.6</v>
      </c>
    </row>
    <row r="12" spans="2:7" ht="15">
      <c r="B12" t="s">
        <v>68</v>
      </c>
      <c r="C12" s="1">
        <f>-0.0028*C10^3+0.0598*C10^2-0.3723*C10+1.5081</f>
        <v>0.8795035906660909</v>
      </c>
      <c r="G12" s="5" t="s">
        <v>102</v>
      </c>
    </row>
    <row r="13" spans="2:4" ht="12.75">
      <c r="B13" t="s">
        <v>74</v>
      </c>
      <c r="C13" s="10">
        <v>1</v>
      </c>
      <c r="D13" s="6" t="s">
        <v>73</v>
      </c>
    </row>
    <row r="14" spans="2:4" ht="12.75">
      <c r="B14" t="s">
        <v>70</v>
      </c>
      <c r="C14">
        <v>0.037</v>
      </c>
      <c r="D14" s="6"/>
    </row>
    <row r="15" spans="2:4" ht="12.75">
      <c r="B15" t="s">
        <v>71</v>
      </c>
      <c r="C15">
        <v>0.015</v>
      </c>
      <c r="D15" s="6"/>
    </row>
    <row r="16" spans="2:3" ht="12.75">
      <c r="B16" t="s">
        <v>12</v>
      </c>
      <c r="C16" s="2">
        <f>C12*C13*(C14*C11-C15)</f>
        <v>0.03887405870744122</v>
      </c>
    </row>
    <row r="18" ht="12.75">
      <c r="A18" t="s">
        <v>32</v>
      </c>
    </row>
    <row r="19" ht="12.75">
      <c r="B19" t="s">
        <v>3</v>
      </c>
    </row>
    <row r="20" spans="1:7" ht="15">
      <c r="A20" s="1"/>
      <c r="B20">
        <v>1.25</v>
      </c>
      <c r="C20" s="1">
        <f aca="true" t="shared" si="0" ref="C20:C31">(B20-C$11)/C$16</f>
        <v>-9.003433437039172</v>
      </c>
      <c r="D20" s="3">
        <f>IF(0.00001*C20^6+0.0005*C20^5+0.0082*C20^4+0.0685*C20^3+0.3092*C20^2+0.7224*C20+0.7231&lt;0.25,0.00001*C20^6+0.0005*C20^5+0.0082*C20^4+0.0685*C20^3+0.3092*C20^2+0.7224*C20+0.7231,IF(0.25*C20+0.5&lt;0.75,0.25*C20+0.5,0.0004*C20^5-0.0091*C20^4+0.0882*C20^3-0.4074*C20^2+0.9152*C20+0.1633))</f>
        <v>-1.0822698908879578</v>
      </c>
      <c r="E20" s="3">
        <f aca="true" t="shared" si="1" ref="E20:E31">IF(D20&lt;0,0.00001,IF(D20&gt;1,0.999999,D20))</f>
        <v>1E-05</v>
      </c>
      <c r="G20" s="18" t="s">
        <v>88</v>
      </c>
    </row>
    <row r="21" spans="2:7" ht="12.75">
      <c r="B21" s="1">
        <v>1.3</v>
      </c>
      <c r="C21" s="1">
        <f t="shared" si="0"/>
        <v>-7.71722866031929</v>
      </c>
      <c r="D21" s="3">
        <f aca="true" t="shared" si="2" ref="D21:D31">IF(0.00001*C21^6+0.0005*C21^5+0.0082*C21^4+0.0685*C21^3+0.3092*C21^2+0.7224*C21+0.7231&lt;0.25,0.00001*C21^6+0.0005*C21^5+0.0082*C21^4+0.0685*C21^3+0.3092*C21^2+0.7224*C21+0.7231,IF(0.25*C21+0.5&lt;0.75,0.25*C21+0.5,0.0004*C21^5-0.0091*C21^4+0.0882*C21^3-0.4074*C21^2+0.9152*C21+0.1633))</f>
        <v>-0.40942587163925703</v>
      </c>
      <c r="E21" s="3">
        <f t="shared" si="1"/>
        <v>1E-05</v>
      </c>
      <c r="G21" s="18" t="s">
        <v>86</v>
      </c>
    </row>
    <row r="22" spans="2:7" ht="15">
      <c r="B22" s="1">
        <v>1.35</v>
      </c>
      <c r="C22" s="1">
        <f t="shared" si="0"/>
        <v>-6.431023883599408</v>
      </c>
      <c r="D22" s="3">
        <f t="shared" si="2"/>
        <v>-0.12068404044702208</v>
      </c>
      <c r="E22" s="3">
        <f t="shared" si="1"/>
        <v>1E-05</v>
      </c>
      <c r="G22" s="18" t="s">
        <v>89</v>
      </c>
    </row>
    <row r="23" spans="2:5" ht="12.75">
      <c r="B23" s="1">
        <v>1.4</v>
      </c>
      <c r="C23" s="1">
        <f t="shared" si="0"/>
        <v>-5.144819106879531</v>
      </c>
      <c r="D23" s="3">
        <f t="shared" si="2"/>
        <v>-0.00928667559790608</v>
      </c>
      <c r="E23" s="3">
        <f t="shared" si="1"/>
        <v>1E-05</v>
      </c>
    </row>
    <row r="24" spans="2:5" ht="12.75">
      <c r="B24" s="1">
        <v>1.45</v>
      </c>
      <c r="C24" s="1">
        <f t="shared" si="0"/>
        <v>-3.858614330159648</v>
      </c>
      <c r="D24" s="3">
        <f t="shared" si="2"/>
        <v>0.027013837905801252</v>
      </c>
      <c r="E24" s="3">
        <f t="shared" si="1"/>
        <v>0.027013837905801252</v>
      </c>
    </row>
    <row r="25" spans="2:5" ht="12.75">
      <c r="B25" s="1">
        <v>1.5</v>
      </c>
      <c r="C25" s="1">
        <f t="shared" si="0"/>
        <v>-2.5724095534397655</v>
      </c>
      <c r="D25" s="3">
        <f t="shared" si="2"/>
        <v>0.050467103503643806</v>
      </c>
      <c r="E25" s="3">
        <f t="shared" si="1"/>
        <v>0.050467103503643806</v>
      </c>
    </row>
    <row r="26" spans="2:5" ht="12.75">
      <c r="B26" s="1">
        <v>1.55</v>
      </c>
      <c r="C26" s="1">
        <f t="shared" si="0"/>
        <v>-1.2862047767198828</v>
      </c>
      <c r="D26" s="3">
        <f t="shared" si="2"/>
        <v>0.18043497710676892</v>
      </c>
      <c r="E26" s="3">
        <f t="shared" si="1"/>
        <v>0.18043497710676892</v>
      </c>
    </row>
    <row r="27" spans="2:5" ht="12.75">
      <c r="B27" s="1">
        <v>1.6</v>
      </c>
      <c r="C27" s="1">
        <f t="shared" si="0"/>
        <v>0</v>
      </c>
      <c r="D27" s="3">
        <f t="shared" si="2"/>
        <v>0.5</v>
      </c>
      <c r="E27" s="3">
        <f t="shared" si="1"/>
        <v>0.5</v>
      </c>
    </row>
    <row r="28" spans="2:5" ht="12.75">
      <c r="B28" s="1">
        <v>1.7</v>
      </c>
      <c r="C28" s="1">
        <f t="shared" si="0"/>
        <v>2.5724095534397597</v>
      </c>
      <c r="D28" s="3">
        <f t="shared" si="2"/>
        <v>0.969640147706899</v>
      </c>
      <c r="E28" s="3">
        <f t="shared" si="1"/>
        <v>0.969640147706899</v>
      </c>
    </row>
    <row r="29" spans="2:5" ht="12.75">
      <c r="B29" s="1">
        <v>1.8</v>
      </c>
      <c r="C29" s="1">
        <f t="shared" si="0"/>
        <v>5.144819106879525</v>
      </c>
      <c r="D29" s="3">
        <f t="shared" si="2"/>
        <v>1.1655012088902992</v>
      </c>
      <c r="E29" s="3">
        <f t="shared" si="1"/>
        <v>0.999999</v>
      </c>
    </row>
    <row r="30" spans="2:5" ht="12.75">
      <c r="B30" s="1">
        <v>1.9</v>
      </c>
      <c r="C30" s="1">
        <f t="shared" si="0"/>
        <v>7.717228660319284</v>
      </c>
      <c r="D30" s="3">
        <f t="shared" si="2"/>
        <v>2.1725259141514157</v>
      </c>
      <c r="E30" s="3">
        <f t="shared" si="1"/>
        <v>0.999999</v>
      </c>
    </row>
    <row r="31" spans="2:5" ht="12.75">
      <c r="B31" s="1">
        <v>2.7</v>
      </c>
      <c r="C31" s="1">
        <f t="shared" si="0"/>
        <v>28.296505087837396</v>
      </c>
      <c r="D31" s="3">
        <f t="shared" si="2"/>
        <v>3120.5507302191513</v>
      </c>
      <c r="E31" s="3">
        <f t="shared" si="1"/>
        <v>0.999999</v>
      </c>
    </row>
    <row r="34" spans="3:4" ht="12.75">
      <c r="C34" s="8"/>
      <c r="D34" s="3"/>
    </row>
    <row r="35" spans="2:4" ht="12.75">
      <c r="B35" s="1"/>
      <c r="D35" s="3"/>
    </row>
    <row r="36" spans="1:4" ht="12.75">
      <c r="A36" s="3"/>
      <c r="B36" s="1"/>
      <c r="C36" s="3"/>
      <c r="D36" s="3"/>
    </row>
    <row r="37" spans="1:4" ht="12.75">
      <c r="A37" s="3"/>
      <c r="B37" s="1"/>
      <c r="C37" s="3"/>
      <c r="D37" s="3"/>
    </row>
    <row r="38" spans="1:4" ht="12.75">
      <c r="A38" s="3"/>
      <c r="B38" s="1"/>
      <c r="C38" s="3"/>
      <c r="D38" s="3"/>
    </row>
    <row r="39" spans="1:4" ht="12.75">
      <c r="A39" s="3"/>
      <c r="B39" s="1"/>
      <c r="C39" s="3"/>
      <c r="D39" s="3"/>
    </row>
    <row r="40" spans="1:4" ht="12.75">
      <c r="A40" s="3"/>
      <c r="B40" s="1"/>
      <c r="C40" s="3"/>
      <c r="D40" s="3"/>
    </row>
    <row r="41" spans="1:4" ht="12.75">
      <c r="A41" s="3"/>
      <c r="B41" s="1"/>
      <c r="C41" s="3"/>
      <c r="D41" s="3"/>
    </row>
    <row r="42" spans="1:4" ht="12.75">
      <c r="A42" s="3"/>
      <c r="B42" s="1"/>
      <c r="C42" s="3"/>
      <c r="D42" s="3"/>
    </row>
    <row r="43" spans="1:4" ht="12.75">
      <c r="A43" s="3"/>
      <c r="B43" s="1"/>
      <c r="C43" s="3"/>
      <c r="D43" s="3"/>
    </row>
    <row r="44" spans="1:4" ht="12.75">
      <c r="A44" s="3"/>
      <c r="B44" s="1"/>
      <c r="C44" s="3"/>
      <c r="D44" s="3"/>
    </row>
    <row r="45" spans="1:4" ht="12.75">
      <c r="A45" s="3"/>
      <c r="B45" s="1"/>
      <c r="C45" s="3"/>
      <c r="D45" s="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&amp;C&amp;"Arial,Bold"&amp;12This information is provided as an eample only, no guarratees of 
performance results is given or implied.&amp;"Arial,Regular"&amp;10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AJ252"/>
  <sheetViews>
    <sheetView zoomScalePageLayoutView="0" workbookViewId="0" topLeftCell="A1">
      <selection activeCell="Q7" sqref="Q7"/>
    </sheetView>
  </sheetViews>
  <sheetFormatPr defaultColWidth="9.140625" defaultRowHeight="12.75"/>
  <sheetData>
    <row r="2" spans="1:8" ht="12.75">
      <c r="A2" t="s">
        <v>29</v>
      </c>
      <c r="C2" t="s">
        <v>35</v>
      </c>
      <c r="H2" t="s">
        <v>36</v>
      </c>
    </row>
    <row r="3" spans="2:8" ht="12.75">
      <c r="B3" t="s">
        <v>23</v>
      </c>
      <c r="C3" s="10">
        <v>150</v>
      </c>
      <c r="H3" s="10">
        <f>C3</f>
        <v>150</v>
      </c>
    </row>
    <row r="4" spans="2:8" ht="12.75">
      <c r="B4" t="s">
        <v>24</v>
      </c>
      <c r="C4" s="10">
        <v>1.25</v>
      </c>
      <c r="H4" s="10">
        <f>C4</f>
        <v>1.25</v>
      </c>
    </row>
    <row r="5" spans="2:8" ht="12.75">
      <c r="B5" t="s">
        <v>25</v>
      </c>
      <c r="C5" s="1">
        <f>EXP((LN(C3)+LN(C4))/2)</f>
        <v>13.693063937629152</v>
      </c>
      <c r="H5" s="1">
        <f>EXP((LN(H3)+LN(H4))/2)</f>
        <v>13.693063937629152</v>
      </c>
    </row>
    <row r="6" spans="2:8" ht="12.75">
      <c r="B6" t="s">
        <v>31</v>
      </c>
      <c r="C6" s="1">
        <v>1.5</v>
      </c>
      <c r="H6" s="1">
        <v>1.6</v>
      </c>
    </row>
    <row r="7" spans="2:17" ht="14.25">
      <c r="B7" t="s">
        <v>68</v>
      </c>
      <c r="C7" s="1">
        <f>0.0002*C5^2-0.0243*C5+1.2129</f>
        <v>0.9176585463156117</v>
      </c>
      <c r="H7" s="1">
        <f>0.0002*H5^2-0.0243*H5+1.2129</f>
        <v>0.9176585463156117</v>
      </c>
      <c r="Q7" s="5" t="s">
        <v>103</v>
      </c>
    </row>
    <row r="8" spans="2:9" ht="12.75">
      <c r="B8" t="s">
        <v>74</v>
      </c>
      <c r="C8" s="10">
        <v>1</v>
      </c>
      <c r="D8" s="6"/>
      <c r="H8" s="10">
        <v>1</v>
      </c>
      <c r="I8" s="6" t="s">
        <v>73</v>
      </c>
    </row>
    <row r="9" spans="2:9" ht="12.75">
      <c r="B9" t="s">
        <v>70</v>
      </c>
      <c r="C9">
        <v>0.11</v>
      </c>
      <c r="D9" s="6"/>
      <c r="H9">
        <v>0.11</v>
      </c>
      <c r="I9" s="6"/>
    </row>
    <row r="10" spans="2:9" ht="12.75">
      <c r="B10" t="s">
        <v>71</v>
      </c>
      <c r="C10">
        <v>0.01</v>
      </c>
      <c r="D10" s="6"/>
      <c r="H10">
        <v>0.01</v>
      </c>
      <c r="I10" s="6"/>
    </row>
    <row r="11" spans="2:8" ht="12.75">
      <c r="B11" t="s">
        <v>12</v>
      </c>
      <c r="C11" s="2">
        <f>C7*C8*(C9*C6-C10)</f>
        <v>0.14223707467891983</v>
      </c>
      <c r="H11" s="2">
        <f>H7*H8*(H9*H6-H10)</f>
        <v>0.15233131868839156</v>
      </c>
    </row>
    <row r="13" spans="1:6" ht="12.75">
      <c r="A13" t="s">
        <v>32</v>
      </c>
      <c r="F13" t="s">
        <v>34</v>
      </c>
    </row>
    <row r="14" spans="2:15" ht="12.75">
      <c r="B14" t="s">
        <v>3</v>
      </c>
      <c r="G14" t="s">
        <v>3</v>
      </c>
      <c r="L14" t="s">
        <v>3</v>
      </c>
      <c r="M14" t="s">
        <v>35</v>
      </c>
      <c r="N14" t="s">
        <v>36</v>
      </c>
      <c r="O14" t="s">
        <v>37</v>
      </c>
    </row>
    <row r="15" spans="1:17" ht="15">
      <c r="A15" s="1"/>
      <c r="B15">
        <v>1.25</v>
      </c>
      <c r="C15" s="1">
        <f aca="true" t="shared" si="0" ref="C15:C26">(B15-C$6)/C$11</f>
        <v>-1.7576289484604475</v>
      </c>
      <c r="D15" s="3">
        <f>IF((0.0118*C15^3+0.1364*C15^2+0.5221*C15+0.6656)&lt;0.25,(0.0118*C15^3+0.1364*C15^2+0.5221*C15+0.6656),IF((0.2455*C15+0.5032)&lt;0.75,(0.2455*C15+0.5032),(0.0043*C15^3-0.0606*C15^2+0.2896*C15+0.5174)))</f>
        <v>0.10524561544314193</v>
      </c>
      <c r="E15" s="3">
        <f aca="true" t="shared" si="1" ref="E15:E26">IF(D15&lt;0,0.00001,IF(D15&gt;1,0.999999,D15))</f>
        <v>0.10524561544314193</v>
      </c>
      <c r="G15">
        <v>1.25</v>
      </c>
      <c r="H15" s="1">
        <f aca="true" t="shared" si="2" ref="H15:H26">(G15-H$6)/H$11</f>
        <v>-2.297623384433236</v>
      </c>
      <c r="I15" s="3">
        <f aca="true" t="shared" si="3" ref="I15:I26">IF((0.0118*H15^3+0.1364*H15^2+0.5221*H15+0.6656)&lt;0.25,(0.0118*H15^3+0.1364*H15^2+0.5221*H15+0.6656),IF((0.2455*H15+0.5032)&lt;0.75,(0.2455*H15+0.5032),(0.0043*H15^3-0.0606*H15^2+0.2896*H15+0.5174)))</f>
        <v>0.04295041730894322</v>
      </c>
      <c r="J15" s="3">
        <f aca="true" t="shared" si="4" ref="J15:J26">IF(I15&lt;0,0.00001,IF(I15&gt;1,0.999999,I15))</f>
        <v>0.04295041730894322</v>
      </c>
      <c r="L15">
        <v>1.25</v>
      </c>
      <c r="M15" s="3">
        <f>E15</f>
        <v>0.10524561544314193</v>
      </c>
      <c r="N15" s="3">
        <f>J15</f>
        <v>0.04295041730894322</v>
      </c>
      <c r="O15">
        <f>M15*N15</f>
        <v>0.0045203431032195054</v>
      </c>
      <c r="Q15" s="18" t="s">
        <v>90</v>
      </c>
    </row>
    <row r="16" spans="2:17" ht="12.75">
      <c r="B16" s="1">
        <v>1.3</v>
      </c>
      <c r="C16" s="1">
        <f t="shared" si="0"/>
        <v>-1.4061031587683577</v>
      </c>
      <c r="D16" s="3">
        <f aca="true" t="shared" si="5" ref="D16:D26">IF((0.0118*C16^3+0.1364*C16^2+0.5221*C16+0.6656)&lt;0.25,(0.0118*C16^3+0.1364*C16^2+0.5221*C16+0.6656),IF((0.2455*C16+0.5032)&lt;0.75,(0.2455*C16+0.5032),(0.0043*C16^3-0.0606*C16^2+0.2896*C16+0.5174)))</f>
        <v>0.16834902961714626</v>
      </c>
      <c r="E16" s="3">
        <f t="shared" si="1"/>
        <v>0.16834902961714626</v>
      </c>
      <c r="G16" s="1">
        <v>1.3</v>
      </c>
      <c r="H16" s="1">
        <f t="shared" si="2"/>
        <v>-1.969391472371345</v>
      </c>
      <c r="I16" s="3">
        <f t="shared" si="3"/>
        <v>0.07627666495336993</v>
      </c>
      <c r="J16" s="3">
        <f t="shared" si="4"/>
        <v>0.07627666495336993</v>
      </c>
      <c r="L16" s="1">
        <v>1.3</v>
      </c>
      <c r="M16" s="3">
        <f aca="true" t="shared" si="6" ref="M16:M26">E16</f>
        <v>0.16834902961714626</v>
      </c>
      <c r="N16" s="3">
        <f aca="true" t="shared" si="7" ref="N16:N26">J16</f>
        <v>0.07627666495336993</v>
      </c>
      <c r="O16">
        <f aca="true" t="shared" si="8" ref="O16:O26">M16*N16</f>
        <v>0.012841102527332017</v>
      </c>
      <c r="Q16" s="18" t="s">
        <v>91</v>
      </c>
    </row>
    <row r="17" spans="2:17" ht="15">
      <c r="B17" s="1">
        <v>1.35</v>
      </c>
      <c r="C17" s="1">
        <f t="shared" si="0"/>
        <v>-1.0545773690762679</v>
      </c>
      <c r="D17" s="3">
        <f t="shared" si="5"/>
        <v>0.2443012558917762</v>
      </c>
      <c r="E17" s="3">
        <f t="shared" si="1"/>
        <v>0.2443012558917762</v>
      </c>
      <c r="G17" s="1">
        <v>1.35</v>
      </c>
      <c r="H17" s="1">
        <f t="shared" si="2"/>
        <v>-1.641159560309454</v>
      </c>
      <c r="I17" s="3">
        <f t="shared" si="3"/>
        <v>0.12397137381913381</v>
      </c>
      <c r="J17" s="3">
        <f t="shared" si="4"/>
        <v>0.12397137381913381</v>
      </c>
      <c r="L17" s="1">
        <v>1.35</v>
      </c>
      <c r="M17" s="3">
        <f t="shared" si="6"/>
        <v>0.2443012558917762</v>
      </c>
      <c r="N17" s="3">
        <f t="shared" si="7"/>
        <v>0.12397137381913381</v>
      </c>
      <c r="O17">
        <f t="shared" si="8"/>
        <v>0.030286362318643255</v>
      </c>
      <c r="Q17" s="18" t="s">
        <v>92</v>
      </c>
    </row>
    <row r="18" spans="2:15" ht="12.75">
      <c r="B18" s="1">
        <v>1.4</v>
      </c>
      <c r="C18" s="1">
        <f t="shared" si="0"/>
        <v>-0.7030515793841796</v>
      </c>
      <c r="D18" s="3">
        <f t="shared" si="5"/>
        <v>0.3306008372611839</v>
      </c>
      <c r="E18" s="3">
        <f t="shared" si="1"/>
        <v>0.3306008372611839</v>
      </c>
      <c r="G18" s="1">
        <v>1.4</v>
      </c>
      <c r="H18" s="1">
        <f t="shared" si="2"/>
        <v>-1.3129276482475642</v>
      </c>
      <c r="I18" s="3">
        <f t="shared" si="3"/>
        <v>0.18853820572143415</v>
      </c>
      <c r="J18" s="3">
        <f t="shared" si="4"/>
        <v>0.18853820572143415</v>
      </c>
      <c r="L18" s="1">
        <v>1.4</v>
      </c>
      <c r="M18" s="3">
        <f t="shared" si="6"/>
        <v>0.3306008372611839</v>
      </c>
      <c r="N18" s="3">
        <f t="shared" si="7"/>
        <v>0.18853820572143415</v>
      </c>
      <c r="O18">
        <f t="shared" si="8"/>
        <v>0.06233088866722746</v>
      </c>
    </row>
    <row r="19" spans="2:15" ht="12.75">
      <c r="B19" s="1">
        <v>1.45</v>
      </c>
      <c r="C19" s="1">
        <f t="shared" si="0"/>
        <v>-0.3515257896920898</v>
      </c>
      <c r="D19" s="3">
        <f t="shared" si="5"/>
        <v>0.4169004186305919</v>
      </c>
      <c r="E19" s="3">
        <f t="shared" si="1"/>
        <v>0.4169004186305919</v>
      </c>
      <c r="G19" s="1">
        <v>1.45</v>
      </c>
      <c r="H19" s="1">
        <f t="shared" si="2"/>
        <v>-0.9846957361856733</v>
      </c>
      <c r="I19" s="3">
        <f t="shared" si="3"/>
        <v>0.2614571967664172</v>
      </c>
      <c r="J19" s="3">
        <f t="shared" si="4"/>
        <v>0.2614571967664172</v>
      </c>
      <c r="L19" s="1">
        <v>1.45</v>
      </c>
      <c r="M19" s="3">
        <f t="shared" si="6"/>
        <v>0.4169004186305919</v>
      </c>
      <c r="N19" s="3">
        <f t="shared" si="7"/>
        <v>0.2614571967664172</v>
      </c>
      <c r="O19">
        <f t="shared" si="8"/>
        <v>0.10900161478590037</v>
      </c>
    </row>
    <row r="20" spans="2:15" ht="12.75">
      <c r="B20" s="1">
        <v>1.5</v>
      </c>
      <c r="C20" s="1">
        <f t="shared" si="0"/>
        <v>0</v>
      </c>
      <c r="D20" s="3">
        <f t="shared" si="5"/>
        <v>0.5032</v>
      </c>
      <c r="E20" s="3">
        <f t="shared" si="1"/>
        <v>0.5032</v>
      </c>
      <c r="G20" s="1">
        <v>1.5</v>
      </c>
      <c r="H20" s="1">
        <f t="shared" si="2"/>
        <v>-0.6564638241237821</v>
      </c>
      <c r="I20" s="3">
        <f t="shared" si="3"/>
        <v>0.3420381311776115</v>
      </c>
      <c r="J20" s="3">
        <f t="shared" si="4"/>
        <v>0.3420381311776115</v>
      </c>
      <c r="L20" s="1">
        <v>1.5</v>
      </c>
      <c r="M20" s="3">
        <f t="shared" si="6"/>
        <v>0.5032</v>
      </c>
      <c r="N20" s="3">
        <f t="shared" si="7"/>
        <v>0.3420381311776115</v>
      </c>
      <c r="O20">
        <f t="shared" si="8"/>
        <v>0.1721135876085741</v>
      </c>
    </row>
    <row r="21" spans="2:15" ht="12.75">
      <c r="B21" s="1">
        <v>1.55</v>
      </c>
      <c r="C21" s="1">
        <f t="shared" si="0"/>
        <v>0.3515257896920898</v>
      </c>
      <c r="D21" s="3">
        <f t="shared" si="5"/>
        <v>0.589499581369408</v>
      </c>
      <c r="E21" s="3">
        <f t="shared" si="1"/>
        <v>0.589499581369408</v>
      </c>
      <c r="G21" s="1">
        <v>1.55</v>
      </c>
      <c r="H21" s="1">
        <f t="shared" si="2"/>
        <v>-0.32823191206189106</v>
      </c>
      <c r="I21" s="3">
        <f t="shared" si="3"/>
        <v>0.42261906558880574</v>
      </c>
      <c r="J21" s="3">
        <f t="shared" si="4"/>
        <v>0.42261906558880574</v>
      </c>
      <c r="L21" s="1">
        <v>1.55</v>
      </c>
      <c r="M21" s="3">
        <f t="shared" si="6"/>
        <v>0.589499581369408</v>
      </c>
      <c r="N21" s="3">
        <f t="shared" si="7"/>
        <v>0.42261906558880574</v>
      </c>
      <c r="O21">
        <f t="shared" si="8"/>
        <v>0.2491337622433314</v>
      </c>
    </row>
    <row r="22" spans="2:15" ht="12.75">
      <c r="B22" s="1">
        <v>1.6</v>
      </c>
      <c r="C22" s="1">
        <f t="shared" si="0"/>
        <v>0.7030515793841796</v>
      </c>
      <c r="D22" s="3">
        <f t="shared" si="5"/>
        <v>0.675799162738816</v>
      </c>
      <c r="E22" s="3">
        <f t="shared" si="1"/>
        <v>0.675799162738816</v>
      </c>
      <c r="G22" s="1">
        <v>1.6</v>
      </c>
      <c r="H22" s="1">
        <f t="shared" si="2"/>
        <v>0</v>
      </c>
      <c r="I22" s="3">
        <f t="shared" si="3"/>
        <v>0.5032</v>
      </c>
      <c r="J22" s="3">
        <f t="shared" si="4"/>
        <v>0.5032</v>
      </c>
      <c r="L22" s="1">
        <v>1.6</v>
      </c>
      <c r="M22" s="3">
        <f t="shared" si="6"/>
        <v>0.675799162738816</v>
      </c>
      <c r="N22" s="3">
        <f t="shared" si="7"/>
        <v>0.5032</v>
      </c>
      <c r="O22">
        <f t="shared" si="8"/>
        <v>0.3400621386901722</v>
      </c>
    </row>
    <row r="23" spans="2:35" ht="12.75">
      <c r="B23" s="1">
        <v>1.7</v>
      </c>
      <c r="C23" s="1">
        <f t="shared" si="0"/>
        <v>1.4061031587683577</v>
      </c>
      <c r="D23" s="3">
        <f t="shared" si="5"/>
        <v>0.8167478194901486</v>
      </c>
      <c r="E23" s="3">
        <f t="shared" si="1"/>
        <v>0.8167478194901486</v>
      </c>
      <c r="G23" s="1">
        <v>1.7</v>
      </c>
      <c r="H23" s="1">
        <f t="shared" si="2"/>
        <v>0.6564638241237807</v>
      </c>
      <c r="I23" s="3">
        <f t="shared" si="3"/>
        <v>0.6643618688223881</v>
      </c>
      <c r="J23" s="3">
        <f t="shared" si="4"/>
        <v>0.6643618688223881</v>
      </c>
      <c r="L23" s="1">
        <v>1.7</v>
      </c>
      <c r="M23" s="3">
        <f t="shared" si="6"/>
        <v>0.8167478194901486</v>
      </c>
      <c r="N23" s="3">
        <f t="shared" si="7"/>
        <v>0.6643618688223881</v>
      </c>
      <c r="O23">
        <f t="shared" si="8"/>
        <v>0.5426161077130857</v>
      </c>
      <c r="P23" s="3"/>
      <c r="V23" s="3"/>
      <c r="W23" s="3"/>
      <c r="Z23" s="3"/>
      <c r="AA23" s="3"/>
      <c r="AD23" s="3"/>
      <c r="AE23" s="3"/>
      <c r="AH23" s="3"/>
      <c r="AI23" s="3"/>
    </row>
    <row r="24" spans="2:35" ht="12.75">
      <c r="B24" s="1">
        <v>1.8</v>
      </c>
      <c r="C24" s="1">
        <f t="shared" si="0"/>
        <v>2.1091547381525375</v>
      </c>
      <c r="D24" s="3">
        <f t="shared" si="5"/>
        <v>0.8989754469650137</v>
      </c>
      <c r="E24" s="3">
        <f t="shared" si="1"/>
        <v>0.8989754469650137</v>
      </c>
      <c r="G24" s="1">
        <v>1.8</v>
      </c>
      <c r="H24" s="1">
        <f t="shared" si="2"/>
        <v>1.312927648247563</v>
      </c>
      <c r="I24" s="3">
        <f t="shared" si="3"/>
        <v>0.8028945865754653</v>
      </c>
      <c r="J24" s="3">
        <f t="shared" si="4"/>
        <v>0.8028945865754653</v>
      </c>
      <c r="L24" s="1">
        <v>1.8</v>
      </c>
      <c r="M24" s="3">
        <f t="shared" si="6"/>
        <v>0.8989754469650137</v>
      </c>
      <c r="N24" s="3">
        <f t="shared" si="7"/>
        <v>0.8028945865754653</v>
      </c>
      <c r="O24">
        <f t="shared" si="8"/>
        <v>0.7217825198324689</v>
      </c>
      <c r="P24" s="3"/>
      <c r="Q24" s="3"/>
      <c r="U24" s="3"/>
      <c r="V24" s="3"/>
      <c r="W24" s="3"/>
      <c r="Z24" s="3"/>
      <c r="AA24" s="3"/>
      <c r="AD24" s="3"/>
      <c r="AE24" s="3"/>
      <c r="AH24" s="3"/>
      <c r="AI24" s="3"/>
    </row>
    <row r="25" spans="2:35" ht="12.75">
      <c r="B25" s="1">
        <v>1.9</v>
      </c>
      <c r="C25" s="1">
        <f t="shared" si="0"/>
        <v>2.8122063175367153</v>
      </c>
      <c r="D25" s="3">
        <f t="shared" si="5"/>
        <v>0.9481930722123314</v>
      </c>
      <c r="E25" s="3">
        <f t="shared" si="1"/>
        <v>0.9481930722123314</v>
      </c>
      <c r="G25" s="1">
        <v>1.9</v>
      </c>
      <c r="H25" s="1">
        <f t="shared" si="2"/>
        <v>1.9693914723713435</v>
      </c>
      <c r="I25" s="3">
        <f t="shared" si="3"/>
        <v>0.8855431506686726</v>
      </c>
      <c r="J25" s="3">
        <f t="shared" si="4"/>
        <v>0.8855431506686726</v>
      </c>
      <c r="L25" s="1">
        <v>1.9</v>
      </c>
      <c r="M25" s="3">
        <f t="shared" si="6"/>
        <v>0.9481930722123314</v>
      </c>
      <c r="N25" s="3">
        <f t="shared" si="7"/>
        <v>0.8855431506686726</v>
      </c>
      <c r="O25">
        <f t="shared" si="8"/>
        <v>0.8396658806091162</v>
      </c>
      <c r="P25" s="3"/>
      <c r="Q25" s="3"/>
      <c r="U25" s="3"/>
      <c r="V25" s="3"/>
      <c r="W25" s="3"/>
      <c r="Z25" s="3"/>
      <c r="AA25" s="3"/>
      <c r="AD25" s="3"/>
      <c r="AE25" s="3"/>
      <c r="AH25" s="3"/>
      <c r="AI25" s="3"/>
    </row>
    <row r="26" spans="2:35" ht="12.75">
      <c r="B26" s="1">
        <v>2.7</v>
      </c>
      <c r="C26" s="1">
        <f t="shared" si="0"/>
        <v>8.43661895261015</v>
      </c>
      <c r="D26" s="3">
        <f t="shared" si="5"/>
        <v>1.2294507297324957</v>
      </c>
      <c r="E26" s="3">
        <f t="shared" si="1"/>
        <v>0.999999</v>
      </c>
      <c r="G26" s="1">
        <v>2.7</v>
      </c>
      <c r="H26" s="1">
        <f t="shared" si="2"/>
        <v>7.221102065361598</v>
      </c>
      <c r="I26" s="3">
        <f t="shared" si="3"/>
        <v>1.0678051771914001</v>
      </c>
      <c r="J26" s="3">
        <f t="shared" si="4"/>
        <v>0.999999</v>
      </c>
      <c r="L26" s="1">
        <v>2.7</v>
      </c>
      <c r="M26" s="3">
        <f t="shared" si="6"/>
        <v>0.999999</v>
      </c>
      <c r="N26" s="3">
        <f t="shared" si="7"/>
        <v>0.999999</v>
      </c>
      <c r="O26">
        <f t="shared" si="8"/>
        <v>0.9999980000009999</v>
      </c>
      <c r="P26" s="3"/>
      <c r="Q26" s="3"/>
      <c r="U26" s="3"/>
      <c r="V26" s="3"/>
      <c r="W26" s="3"/>
      <c r="Z26" s="3"/>
      <c r="AA26" s="3"/>
      <c r="AD26" s="3"/>
      <c r="AE26" s="3"/>
      <c r="AH26" s="3"/>
      <c r="AI26" s="3"/>
    </row>
    <row r="27" spans="15:35" ht="12.75">
      <c r="O27" s="3"/>
      <c r="P27" s="3"/>
      <c r="Q27" s="3"/>
      <c r="U27" s="3"/>
      <c r="V27" s="3"/>
      <c r="W27" s="3"/>
      <c r="Z27" s="3"/>
      <c r="AA27" s="3"/>
      <c r="AD27" s="3"/>
      <c r="AE27" s="3"/>
      <c r="AH27" s="3"/>
      <c r="AI27" s="3"/>
    </row>
    <row r="28" spans="15:35" ht="12.75">
      <c r="O28" s="3"/>
      <c r="P28" s="3"/>
      <c r="Q28" s="3"/>
      <c r="U28" s="3"/>
      <c r="V28" s="3"/>
      <c r="W28" s="3"/>
      <c r="Z28" s="3"/>
      <c r="AA28" s="3"/>
      <c r="AD28" s="3"/>
      <c r="AE28" s="3"/>
      <c r="AH28" s="3"/>
      <c r="AI28" s="3"/>
    </row>
    <row r="29" spans="2:35" ht="12.75">
      <c r="B29">
        <v>1.25</v>
      </c>
      <c r="C29" s="8">
        <f aca="true" t="shared" si="9" ref="C29:C40">(B29-C$6)/C$11</f>
        <v>-1.7576289484604475</v>
      </c>
      <c r="D29" s="3">
        <f aca="true" t="shared" si="10" ref="D29:D40">IF((0.0118*C29^3+0.1364*C29^2+0.5221*C29+0.6656)&lt;0.25,(0.0118*C29^3+0.1364*C29^2+0.5221*C29+0.6656),IF((0.2455*C29+0.5032)&lt;0.75,(0.2455*C29+0.5032),(0.0043*C29^3-0.0606*C29^2+0.2896*C29+0.5174)))</f>
        <v>0.10524561544314193</v>
      </c>
      <c r="G29">
        <v>1.25</v>
      </c>
      <c r="H29" s="8">
        <f aca="true" t="shared" si="11" ref="H29:H40">(G29-H$6)/H$11</f>
        <v>-2.297623384433236</v>
      </c>
      <c r="O29" s="3"/>
      <c r="P29" s="3"/>
      <c r="Q29" s="3"/>
      <c r="U29" s="3"/>
      <c r="V29" s="3"/>
      <c r="W29" s="3"/>
      <c r="Z29" s="3"/>
      <c r="AA29" s="3"/>
      <c r="AD29" s="3"/>
      <c r="AE29" s="3"/>
      <c r="AH29" s="3"/>
      <c r="AI29" s="3"/>
    </row>
    <row r="30" spans="2:35" ht="11.25" customHeight="1">
      <c r="B30" s="1">
        <v>1.3</v>
      </c>
      <c r="C30">
        <f t="shared" si="9"/>
        <v>-1.4061031587683577</v>
      </c>
      <c r="D30" s="3">
        <f t="shared" si="10"/>
        <v>0.16834902961714626</v>
      </c>
      <c r="G30" s="1">
        <v>1.3</v>
      </c>
      <c r="H30">
        <f t="shared" si="11"/>
        <v>-1.969391472371345</v>
      </c>
      <c r="O30" s="3"/>
      <c r="P30" s="3"/>
      <c r="Q30" s="3"/>
      <c r="U30" s="3"/>
      <c r="V30" s="3"/>
      <c r="W30" s="3"/>
      <c r="Z30" s="3"/>
      <c r="AA30" s="3"/>
      <c r="AD30" s="3"/>
      <c r="AE30" s="3"/>
      <c r="AH30" s="3"/>
      <c r="AI30" s="3"/>
    </row>
    <row r="31" spans="1:35" ht="12.75">
      <c r="A31" s="3"/>
      <c r="B31" s="1">
        <v>1.35</v>
      </c>
      <c r="C31" s="3">
        <f t="shared" si="9"/>
        <v>-1.0545773690762679</v>
      </c>
      <c r="D31" s="3">
        <f t="shared" si="10"/>
        <v>0.2443012558917762</v>
      </c>
      <c r="G31" s="1">
        <v>1.35</v>
      </c>
      <c r="H31" s="3">
        <f t="shared" si="11"/>
        <v>-1.641159560309454</v>
      </c>
      <c r="O31" s="3"/>
      <c r="P31" s="3"/>
      <c r="Q31" s="3"/>
      <c r="U31" s="3"/>
      <c r="V31" s="3"/>
      <c r="W31" s="3"/>
      <c r="Z31" s="3"/>
      <c r="AA31" s="3"/>
      <c r="AD31" s="3"/>
      <c r="AE31" s="3"/>
      <c r="AH31" s="3"/>
      <c r="AI31" s="3"/>
    </row>
    <row r="32" spans="1:35" ht="12.75">
      <c r="A32" s="3"/>
      <c r="B32" s="1">
        <v>1.4</v>
      </c>
      <c r="C32" s="3">
        <f t="shared" si="9"/>
        <v>-0.7030515793841796</v>
      </c>
      <c r="D32" s="3">
        <f t="shared" si="10"/>
        <v>0.3306008372611839</v>
      </c>
      <c r="G32" s="1">
        <v>1.4</v>
      </c>
      <c r="H32" s="3">
        <f t="shared" si="11"/>
        <v>-1.3129276482475642</v>
      </c>
      <c r="O32" s="3"/>
      <c r="P32" s="3"/>
      <c r="Q32" s="3"/>
      <c r="U32" s="3"/>
      <c r="V32" s="3"/>
      <c r="W32" s="3"/>
      <c r="Z32" s="3"/>
      <c r="AA32" s="3"/>
      <c r="AD32" s="3"/>
      <c r="AE32" s="3"/>
      <c r="AH32" s="3"/>
      <c r="AI32" s="3"/>
    </row>
    <row r="33" spans="1:35" ht="12.75">
      <c r="A33" s="3"/>
      <c r="B33" s="1">
        <v>1.45</v>
      </c>
      <c r="C33" s="3">
        <f t="shared" si="9"/>
        <v>-0.3515257896920898</v>
      </c>
      <c r="D33" s="3">
        <f t="shared" si="10"/>
        <v>0.4169004186305919</v>
      </c>
      <c r="G33" s="1">
        <v>1.45</v>
      </c>
      <c r="H33" s="3">
        <f t="shared" si="11"/>
        <v>-0.9846957361856733</v>
      </c>
      <c r="O33" s="3"/>
      <c r="P33" s="3"/>
      <c r="Q33" s="3"/>
      <c r="U33" s="3"/>
      <c r="V33" s="3"/>
      <c r="W33" s="3"/>
      <c r="Z33" s="3"/>
      <c r="AA33" s="3"/>
      <c r="AD33" s="3"/>
      <c r="AE33" s="3"/>
      <c r="AH33" s="3"/>
      <c r="AI33" s="3"/>
    </row>
    <row r="34" spans="1:35" ht="12.75">
      <c r="A34" s="3"/>
      <c r="B34" s="1">
        <v>1.5</v>
      </c>
      <c r="C34" s="3">
        <f t="shared" si="9"/>
        <v>0</v>
      </c>
      <c r="D34" s="3">
        <f t="shared" si="10"/>
        <v>0.5032</v>
      </c>
      <c r="G34" s="1">
        <v>1.5</v>
      </c>
      <c r="H34" s="3">
        <f t="shared" si="11"/>
        <v>-0.6564638241237821</v>
      </c>
      <c r="O34" s="3"/>
      <c r="P34" s="3"/>
      <c r="Q34" s="3"/>
      <c r="U34" s="3"/>
      <c r="V34" s="3"/>
      <c r="W34" s="3"/>
      <c r="Z34" s="3"/>
      <c r="AA34" s="3"/>
      <c r="AD34" s="3"/>
      <c r="AE34" s="3"/>
      <c r="AH34" s="3"/>
      <c r="AI34" s="3"/>
    </row>
    <row r="35" spans="1:35" ht="12.75">
      <c r="A35" s="3"/>
      <c r="B35" s="1">
        <v>1.55</v>
      </c>
      <c r="C35" s="3">
        <f t="shared" si="9"/>
        <v>0.3515257896920898</v>
      </c>
      <c r="D35" s="3">
        <f t="shared" si="10"/>
        <v>0.589499581369408</v>
      </c>
      <c r="G35" s="1">
        <v>1.55</v>
      </c>
      <c r="H35" s="3">
        <f t="shared" si="11"/>
        <v>-0.32823191206189106</v>
      </c>
      <c r="O35" s="3"/>
      <c r="P35" s="3"/>
      <c r="Q35" s="3"/>
      <c r="U35" s="3"/>
      <c r="V35" s="3"/>
      <c r="W35" s="3"/>
      <c r="Z35" s="3"/>
      <c r="AA35" s="3"/>
      <c r="AD35" s="3"/>
      <c r="AE35" s="3"/>
      <c r="AH35" s="3"/>
      <c r="AI35" s="3"/>
    </row>
    <row r="36" spans="1:35" ht="12.75">
      <c r="A36" s="3"/>
      <c r="B36" s="1">
        <v>1.6</v>
      </c>
      <c r="C36" s="3">
        <f t="shared" si="9"/>
        <v>0.7030515793841796</v>
      </c>
      <c r="D36" s="3">
        <f t="shared" si="10"/>
        <v>0.675799162738816</v>
      </c>
      <c r="G36" s="1">
        <v>1.6</v>
      </c>
      <c r="H36" s="3">
        <f t="shared" si="11"/>
        <v>0</v>
      </c>
      <c r="O36" s="3"/>
      <c r="P36" s="3"/>
      <c r="Q36" s="3"/>
      <c r="U36" s="3"/>
      <c r="V36" s="3"/>
      <c r="W36" s="3"/>
      <c r="Z36" s="3"/>
      <c r="AA36" s="3"/>
      <c r="AD36" s="3"/>
      <c r="AE36" s="3"/>
      <c r="AH36" s="3"/>
      <c r="AI36" s="3"/>
    </row>
    <row r="37" spans="1:35" ht="12.75">
      <c r="A37" s="3"/>
      <c r="B37" s="1">
        <v>1.7</v>
      </c>
      <c r="C37" s="3">
        <f t="shared" si="9"/>
        <v>1.4061031587683577</v>
      </c>
      <c r="D37" s="3">
        <f t="shared" si="10"/>
        <v>0.8167478194901486</v>
      </c>
      <c r="G37" s="1">
        <v>1.7</v>
      </c>
      <c r="H37" s="3">
        <f t="shared" si="11"/>
        <v>0.6564638241237807</v>
      </c>
      <c r="O37" s="3"/>
      <c r="P37" s="3"/>
      <c r="Q37" s="3"/>
      <c r="U37" s="3"/>
      <c r="V37" s="3"/>
      <c r="W37" s="3"/>
      <c r="Z37" s="3"/>
      <c r="AA37" s="3"/>
      <c r="AD37" s="3"/>
      <c r="AE37" s="3"/>
      <c r="AH37" s="3"/>
      <c r="AI37" s="3"/>
    </row>
    <row r="38" spans="1:35" ht="12.75">
      <c r="A38" s="3"/>
      <c r="B38" s="1">
        <v>1.8</v>
      </c>
      <c r="C38" s="3">
        <f t="shared" si="9"/>
        <v>2.1091547381525375</v>
      </c>
      <c r="D38" s="3">
        <f t="shared" si="10"/>
        <v>0.8989754469650137</v>
      </c>
      <c r="G38" s="1">
        <v>1.8</v>
      </c>
      <c r="H38" s="3">
        <f t="shared" si="11"/>
        <v>1.312927648247563</v>
      </c>
      <c r="O38" s="3"/>
      <c r="P38" s="3"/>
      <c r="Q38" s="3"/>
      <c r="V38" s="3"/>
      <c r="W38" s="3"/>
      <c r="Z38" s="3"/>
      <c r="AA38" s="3"/>
      <c r="AD38" s="3"/>
      <c r="AE38" s="3"/>
      <c r="AH38" s="3"/>
      <c r="AI38" s="3"/>
    </row>
    <row r="39" spans="1:35" ht="12.75">
      <c r="A39" s="3"/>
      <c r="B39" s="1">
        <v>1.9</v>
      </c>
      <c r="C39" s="3">
        <f t="shared" si="9"/>
        <v>2.8122063175367153</v>
      </c>
      <c r="D39" s="3">
        <f t="shared" si="10"/>
        <v>0.9481930722123314</v>
      </c>
      <c r="G39" s="1">
        <v>1.9</v>
      </c>
      <c r="H39" s="3">
        <f t="shared" si="11"/>
        <v>1.9693914723713435</v>
      </c>
      <c r="O39" s="3"/>
      <c r="P39" s="3"/>
      <c r="Q39" s="3"/>
      <c r="V39" s="3"/>
      <c r="W39" s="3"/>
      <c r="Z39" s="3"/>
      <c r="AA39" s="3"/>
      <c r="AD39" s="3"/>
      <c r="AE39" s="3"/>
      <c r="AH39" s="3"/>
      <c r="AI39" s="3"/>
    </row>
    <row r="40" spans="1:35" ht="12.75">
      <c r="A40" s="3"/>
      <c r="B40" s="1">
        <v>2.7</v>
      </c>
      <c r="C40" s="3">
        <f t="shared" si="9"/>
        <v>8.43661895261015</v>
      </c>
      <c r="D40" s="3">
        <f t="shared" si="10"/>
        <v>1.2294507297324957</v>
      </c>
      <c r="G40" s="1">
        <v>2.7</v>
      </c>
      <c r="H40" s="3">
        <f t="shared" si="11"/>
        <v>7.221102065361598</v>
      </c>
      <c r="O40" s="3"/>
      <c r="P40" s="3"/>
      <c r="Q40" s="3"/>
      <c r="V40" s="3"/>
      <c r="W40" s="3"/>
      <c r="Z40" s="3"/>
      <c r="AA40" s="3"/>
      <c r="AD40" s="3"/>
      <c r="AE40" s="3"/>
      <c r="AH40" s="3"/>
      <c r="AI40" s="3"/>
    </row>
    <row r="41" spans="2:36" ht="12.75">
      <c r="B41" s="3"/>
      <c r="C41" s="3"/>
      <c r="D41" s="3"/>
      <c r="I41" s="4"/>
      <c r="P41" s="3"/>
      <c r="Q41" s="3"/>
      <c r="R41" s="3"/>
      <c r="W41" s="3"/>
      <c r="X41" s="3"/>
      <c r="AA41" s="3"/>
      <c r="AB41" s="3"/>
      <c r="AE41" s="3"/>
      <c r="AF41" s="3"/>
      <c r="AI41" s="3"/>
      <c r="AJ41" s="3"/>
    </row>
    <row r="42" spans="2:36" ht="12.75">
      <c r="B42" s="3"/>
      <c r="C42" s="3"/>
      <c r="D42" s="3"/>
      <c r="I42" s="4"/>
      <c r="P42" s="3"/>
      <c r="Q42" s="3"/>
      <c r="R42" s="3"/>
      <c r="W42" s="3"/>
      <c r="X42" s="3"/>
      <c r="AA42" s="3"/>
      <c r="AB42" s="3"/>
      <c r="AE42" s="3"/>
      <c r="AF42" s="3"/>
      <c r="AI42" s="3"/>
      <c r="AJ42" s="3"/>
    </row>
    <row r="43" spans="2:36" ht="12.75">
      <c r="B43" s="3"/>
      <c r="C43" s="3"/>
      <c r="D43" s="3"/>
      <c r="I43" s="4"/>
      <c r="P43" s="3"/>
      <c r="Q43" s="3"/>
      <c r="R43" s="3"/>
      <c r="W43" s="3"/>
      <c r="X43" s="3"/>
      <c r="AA43" s="3"/>
      <c r="AB43" s="3"/>
      <c r="AE43" s="3"/>
      <c r="AF43" s="3"/>
      <c r="AI43" s="3"/>
      <c r="AJ43" s="3"/>
    </row>
    <row r="44" spans="2:36" ht="12.75">
      <c r="B44" s="3"/>
      <c r="C44" s="3"/>
      <c r="D44" s="3"/>
      <c r="I44" s="4"/>
      <c r="P44" s="3"/>
      <c r="Q44" s="3"/>
      <c r="R44" s="3"/>
      <c r="W44" s="3"/>
      <c r="X44" s="3"/>
      <c r="AA44" s="3"/>
      <c r="AB44" s="3"/>
      <c r="AE44" s="3"/>
      <c r="AF44" s="3"/>
      <c r="AI44" s="3"/>
      <c r="AJ44" s="3"/>
    </row>
    <row r="45" spans="2:36" ht="12.75">
      <c r="B45" s="3"/>
      <c r="C45" s="3"/>
      <c r="D45" s="3"/>
      <c r="I45" s="4"/>
      <c r="P45" s="3"/>
      <c r="Q45" s="3"/>
      <c r="R45" s="3"/>
      <c r="W45" s="3"/>
      <c r="X45" s="3"/>
      <c r="AA45" s="3"/>
      <c r="AB45" s="3"/>
      <c r="AE45" s="3"/>
      <c r="AF45" s="3"/>
      <c r="AI45" s="3"/>
      <c r="AJ45" s="3"/>
    </row>
    <row r="46" spans="2:36" ht="12.75">
      <c r="B46" s="3"/>
      <c r="C46" s="3"/>
      <c r="D46" s="3"/>
      <c r="I46" s="4"/>
      <c r="P46" s="3"/>
      <c r="Q46" s="3"/>
      <c r="R46" s="3"/>
      <c r="W46" s="3"/>
      <c r="X46" s="3"/>
      <c r="AA46" s="3"/>
      <c r="AB46" s="3"/>
      <c r="AE46" s="3"/>
      <c r="AF46" s="3"/>
      <c r="AI46" s="3"/>
      <c r="AJ46" s="3"/>
    </row>
    <row r="47" spans="2:4" ht="12.75">
      <c r="B47" s="3"/>
      <c r="C47" s="3"/>
      <c r="D47" s="3"/>
    </row>
    <row r="48" spans="2:15" ht="12.75">
      <c r="B48" s="3"/>
      <c r="C48" s="3"/>
      <c r="D48" s="3"/>
      <c r="I48" s="5"/>
      <c r="O48" s="5"/>
    </row>
    <row r="49" spans="2:15" ht="12.75">
      <c r="B49" s="3"/>
      <c r="C49" s="3"/>
      <c r="D49" s="3"/>
      <c r="I49" s="5"/>
      <c r="O49" s="5"/>
    </row>
    <row r="50" spans="2:15" ht="12.75">
      <c r="B50" s="3"/>
      <c r="C50" s="3"/>
      <c r="D50" s="3"/>
      <c r="I50" s="5"/>
      <c r="O50" s="5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15" ht="12.75">
      <c r="B57" s="3"/>
      <c r="C57" s="3"/>
      <c r="D57" s="3"/>
      <c r="O57" s="4"/>
    </row>
    <row r="58" spans="2:15" ht="12.75">
      <c r="B58" s="3"/>
      <c r="C58" s="3"/>
      <c r="D58" s="3"/>
      <c r="O58" s="4"/>
    </row>
    <row r="59" spans="2:15" ht="12.75">
      <c r="B59" s="3"/>
      <c r="C59" s="3"/>
      <c r="D59" s="3"/>
      <c r="O59" s="4"/>
    </row>
    <row r="60" spans="2:15" ht="12.75">
      <c r="B60" s="3"/>
      <c r="C60" s="3"/>
      <c r="D60" s="3"/>
      <c r="O60" s="4"/>
    </row>
    <row r="61" spans="2:15" ht="12.75">
      <c r="B61" s="3"/>
      <c r="C61" s="3"/>
      <c r="D61" s="3"/>
      <c r="O61" s="4"/>
    </row>
    <row r="62" spans="2:15" ht="12.75">
      <c r="B62" s="3"/>
      <c r="C62" s="3"/>
      <c r="D62" s="3"/>
      <c r="O62" s="4"/>
    </row>
    <row r="63" spans="2:15" ht="12.75">
      <c r="B63" s="3"/>
      <c r="C63" s="3"/>
      <c r="D63" s="3"/>
      <c r="O63" s="4"/>
    </row>
    <row r="64" spans="2:15" ht="12.75">
      <c r="B64" s="3"/>
      <c r="C64" s="3"/>
      <c r="D64" s="3"/>
      <c r="O64" s="4"/>
    </row>
    <row r="65" spans="2:15" ht="12.75">
      <c r="B65" s="3"/>
      <c r="C65" s="3"/>
      <c r="D65" s="3"/>
      <c r="O65" s="4"/>
    </row>
    <row r="66" spans="2:15" ht="12.75">
      <c r="B66" s="3"/>
      <c r="C66" s="3"/>
      <c r="D66" s="3"/>
      <c r="O66" s="4"/>
    </row>
    <row r="67" spans="2:15" ht="12.75">
      <c r="B67" s="3"/>
      <c r="C67" s="3"/>
      <c r="D67" s="3"/>
      <c r="O67" s="4"/>
    </row>
    <row r="68" spans="2:15" ht="12.75">
      <c r="B68" s="3"/>
      <c r="C68" s="3"/>
      <c r="D68" s="3"/>
      <c r="O68" s="4"/>
    </row>
    <row r="69" spans="2:15" ht="12.75">
      <c r="B69" s="3"/>
      <c r="C69" s="3"/>
      <c r="D69" s="3"/>
      <c r="O69" s="4"/>
    </row>
    <row r="70" spans="2:15" ht="12.75">
      <c r="B70" s="3"/>
      <c r="C70" s="3"/>
      <c r="D70" s="3"/>
      <c r="O70" s="4"/>
    </row>
    <row r="71" spans="2:15" ht="12.75">
      <c r="B71" s="3"/>
      <c r="C71" s="3"/>
      <c r="D71" s="3"/>
      <c r="O71" s="4"/>
    </row>
    <row r="72" spans="2:15" ht="12.75">
      <c r="B72" s="3"/>
      <c r="O72" s="4"/>
    </row>
    <row r="73" ht="12.75">
      <c r="O73" s="4"/>
    </row>
    <row r="74" ht="12.75">
      <c r="O74" s="4"/>
    </row>
    <row r="75" ht="12.75">
      <c r="O75" s="4"/>
    </row>
    <row r="76" ht="12.75">
      <c r="O76" s="4"/>
    </row>
    <row r="77" ht="12.75">
      <c r="O77" s="4"/>
    </row>
    <row r="78" ht="12.75">
      <c r="O78" s="4"/>
    </row>
    <row r="79" ht="12.75">
      <c r="O79" s="4"/>
    </row>
    <row r="80" ht="12.75">
      <c r="O80" s="4"/>
    </row>
    <row r="82" ht="12.75">
      <c r="O82" s="2"/>
    </row>
    <row r="116" ht="12.75">
      <c r="O116" s="2"/>
    </row>
    <row r="150" ht="12.75">
      <c r="O150" s="2"/>
    </row>
    <row r="184" ht="12.75">
      <c r="O184" s="2"/>
    </row>
    <row r="218" ht="12.75">
      <c r="O218" s="2"/>
    </row>
    <row r="252" ht="12.75">
      <c r="O252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&amp;C&amp;"Arial,Bold"&amp;12This information is provided as an eample only, no guarratees of 
performance results is given or implied.&amp;"Arial,Regular"&amp;10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Q40"/>
  <sheetViews>
    <sheetView zoomScalePageLayoutView="0" workbookViewId="0" topLeftCell="A7">
      <selection activeCell="P11" sqref="P11"/>
    </sheetView>
  </sheetViews>
  <sheetFormatPr defaultColWidth="9.140625" defaultRowHeight="12.75"/>
  <sheetData>
    <row r="2" spans="1:8" ht="12.75">
      <c r="A2" t="s">
        <v>41</v>
      </c>
      <c r="C2" t="s">
        <v>35</v>
      </c>
      <c r="H2" t="s">
        <v>36</v>
      </c>
    </row>
    <row r="3" spans="2:8" ht="12.75">
      <c r="B3" t="s">
        <v>23</v>
      </c>
      <c r="C3" s="10">
        <v>75</v>
      </c>
      <c r="H3" s="10">
        <f>C3</f>
        <v>75</v>
      </c>
    </row>
    <row r="4" spans="2:8" ht="12.75">
      <c r="B4" t="s">
        <v>24</v>
      </c>
      <c r="C4" s="10">
        <v>0.1</v>
      </c>
      <c r="H4" s="10">
        <f>C4</f>
        <v>0.1</v>
      </c>
    </row>
    <row r="5" spans="2:8" ht="12.75">
      <c r="B5" t="s">
        <v>25</v>
      </c>
      <c r="C5" s="1">
        <f>EXP((LN(C3)+LN(C4))/2)</f>
        <v>2.7386127875258306</v>
      </c>
      <c r="H5" s="1">
        <f>EXP((LN(H3)+LN(H4))/2)</f>
        <v>2.7386127875258306</v>
      </c>
    </row>
    <row r="6" spans="2:8" ht="12.75">
      <c r="B6" t="s">
        <v>31</v>
      </c>
      <c r="C6" s="1">
        <v>1.6</v>
      </c>
      <c r="H6" s="1">
        <v>1.65</v>
      </c>
    </row>
    <row r="7" spans="2:17" ht="14.25">
      <c r="B7" t="s">
        <v>68</v>
      </c>
      <c r="C7" s="1">
        <f>0.0013*C5^2-0.063*C5+1.513</f>
        <v>1.3502173943858726</v>
      </c>
      <c r="H7" s="1">
        <f>0.0013*H5^2-0.063*H5+1.513</f>
        <v>1.3502173943858726</v>
      </c>
      <c r="Q7" t="s">
        <v>105</v>
      </c>
    </row>
    <row r="8" spans="2:9" ht="12.75">
      <c r="B8" t="s">
        <v>74</v>
      </c>
      <c r="C8" s="10">
        <v>1</v>
      </c>
      <c r="D8" s="6"/>
      <c r="H8" s="10">
        <v>1</v>
      </c>
      <c r="I8" s="6" t="s">
        <v>73</v>
      </c>
    </row>
    <row r="9" spans="2:9" ht="12.75">
      <c r="B9" t="s">
        <v>70</v>
      </c>
      <c r="C9">
        <v>0.114</v>
      </c>
      <c r="D9" s="6"/>
      <c r="H9">
        <v>0.114</v>
      </c>
      <c r="I9" s="6"/>
    </row>
    <row r="10" spans="2:9" ht="12.75">
      <c r="B10" t="s">
        <v>71</v>
      </c>
      <c r="C10">
        <v>0.1</v>
      </c>
      <c r="D10" s="6"/>
      <c r="H10">
        <v>0.1</v>
      </c>
      <c r="I10" s="6"/>
    </row>
    <row r="11" spans="2:8" ht="12.75">
      <c r="B11" t="s">
        <v>12</v>
      </c>
      <c r="C11" s="2">
        <f>C7*C8*(C9*C6-C10)</f>
        <v>0.1112579132973959</v>
      </c>
      <c r="H11" s="2">
        <f>H7*H8*(H9*H6-H10)</f>
        <v>0.11895415244539535</v>
      </c>
    </row>
    <row r="13" spans="1:6" ht="12.75">
      <c r="A13" t="s">
        <v>32</v>
      </c>
      <c r="F13" t="s">
        <v>34</v>
      </c>
    </row>
    <row r="14" spans="2:15" ht="12.75">
      <c r="B14" t="s">
        <v>3</v>
      </c>
      <c r="G14" t="s">
        <v>3</v>
      </c>
      <c r="L14" t="s">
        <v>3</v>
      </c>
      <c r="M14" t="s">
        <v>35</v>
      </c>
      <c r="N14" t="s">
        <v>36</v>
      </c>
      <c r="O14" t="s">
        <v>37</v>
      </c>
    </row>
    <row r="15" spans="1:17" ht="15">
      <c r="A15" s="1"/>
      <c r="B15">
        <v>1.25</v>
      </c>
      <c r="C15" s="1">
        <f aca="true" t="shared" si="0" ref="C15:C26">(B15-C$6)/C$11</f>
        <v>-3.1458436494709288</v>
      </c>
      <c r="D15" s="3">
        <f>IF(0.0007*C15^3+0.015*C15^2+0.1185*C15+0.3482&lt;0.25,0.0007*C15^3+0.015*C15^2+0.1185*C15+0.3482,IF(0.25*C15+0.5&lt;0.75,0.25*C15+0.5,0.0051*C15^3-0.064*C15^2+0.2935*C15+0.512))</f>
        <v>0.1020698917309899</v>
      </c>
      <c r="E15" s="3">
        <f aca="true" t="shared" si="1" ref="E15:E26">IF(D15&lt;0,0.00001,IF(D15&gt;1,0.999999,D15))</f>
        <v>0.1020698917309899</v>
      </c>
      <c r="G15">
        <v>1.25</v>
      </c>
      <c r="H15" s="1">
        <f aca="true" t="shared" si="2" ref="H15:H26">(G15-H$6)/H$11</f>
        <v>-3.362640074154752</v>
      </c>
      <c r="I15" s="3">
        <f aca="true" t="shared" si="3" ref="I15:I26">IF(0.0007*H15^3+0.015*H15^2+0.1185*H15+0.3482&lt;0.25,0.0007*H15^3+0.015*H15^2+0.1185*H15+0.3482,IF(0.25*H15+0.5&lt;0.75,0.25*H15+0.5,0.0051*H15^3-0.064*H15^2+0.2935*H15+0.512))</f>
        <v>0.09272159554372011</v>
      </c>
      <c r="J15" s="3">
        <f aca="true" t="shared" si="4" ref="J15:J26">IF(I15&lt;0,0.00001,IF(I15&gt;1,0.999999,I15))</f>
        <v>0.09272159554372011</v>
      </c>
      <c r="L15">
        <v>1.25</v>
      </c>
      <c r="M15" s="3">
        <f>E15</f>
        <v>0.1020698917309899</v>
      </c>
      <c r="N15" s="3">
        <f>J15</f>
        <v>0.09272159554372011</v>
      </c>
      <c r="O15">
        <f>M15*N15</f>
        <v>0.009464083218272148</v>
      </c>
      <c r="Q15" s="18" t="s">
        <v>93</v>
      </c>
    </row>
    <row r="16" spans="2:17" ht="12.75">
      <c r="B16" s="1">
        <v>1.3</v>
      </c>
      <c r="C16" s="1">
        <f t="shared" si="0"/>
        <v>-2.6964374138322245</v>
      </c>
      <c r="D16" s="3">
        <f aca="true" t="shared" si="5" ref="D16:D26">IF(0.0007*C16^3+0.015*C16^2+0.1185*C16+0.3482&lt;0.25,0.0007*C16^3+0.015*C16^2+0.1185*C16+0.3482,IF(0.25*C16+0.5&lt;0.75,0.25*C16+0.5,0.0051*C16^3-0.064*C16^2+0.2935*C16+0.512))</f>
        <v>0.12401015506113408</v>
      </c>
      <c r="E16" s="3">
        <f t="shared" si="1"/>
        <v>0.12401015506113408</v>
      </c>
      <c r="G16" s="1">
        <v>1.3</v>
      </c>
      <c r="H16" s="1">
        <f t="shared" si="2"/>
        <v>-2.9423100648854077</v>
      </c>
      <c r="I16" s="3">
        <f t="shared" si="3"/>
        <v>0.11156359204303601</v>
      </c>
      <c r="J16" s="3">
        <f t="shared" si="4"/>
        <v>0.11156359204303601</v>
      </c>
      <c r="L16" s="1">
        <v>1.3</v>
      </c>
      <c r="M16" s="3">
        <f aca="true" t="shared" si="6" ref="M16:M26">E16</f>
        <v>0.12401015506113408</v>
      </c>
      <c r="N16" s="3">
        <f aca="true" t="shared" si="7" ref="N16:N26">J16</f>
        <v>0.11156359204303601</v>
      </c>
      <c r="O16">
        <f aca="true" t="shared" si="8" ref="O16:O26">M16*N16</f>
        <v>0.013835018348434</v>
      </c>
      <c r="Q16" s="18" t="s">
        <v>86</v>
      </c>
    </row>
    <row r="17" spans="2:17" ht="15">
      <c r="B17" s="1">
        <v>1.35</v>
      </c>
      <c r="C17" s="1">
        <f t="shared" si="0"/>
        <v>-2.24703117819352</v>
      </c>
      <c r="D17" s="3">
        <f t="shared" si="5"/>
        <v>0.14972212528012996</v>
      </c>
      <c r="E17" s="3">
        <f t="shared" si="1"/>
        <v>0.14972212528012996</v>
      </c>
      <c r="G17" s="1">
        <v>1.35</v>
      </c>
      <c r="H17" s="1">
        <f t="shared" si="2"/>
        <v>-2.521980055616063</v>
      </c>
      <c r="I17" s="3">
        <f t="shared" si="3"/>
        <v>0.1335225823651312</v>
      </c>
      <c r="J17" s="3">
        <f t="shared" si="4"/>
        <v>0.1335225823651312</v>
      </c>
      <c r="L17" s="1">
        <v>1.35</v>
      </c>
      <c r="M17" s="3">
        <f t="shared" si="6"/>
        <v>0.14972212528012996</v>
      </c>
      <c r="N17" s="3">
        <f t="shared" si="7"/>
        <v>0.1335225823651312</v>
      </c>
      <c r="O17">
        <f t="shared" si="8"/>
        <v>0.019991284804598646</v>
      </c>
      <c r="Q17" s="18" t="s">
        <v>94</v>
      </c>
    </row>
    <row r="18" spans="2:15" ht="12.75">
      <c r="B18" s="1">
        <v>1.4</v>
      </c>
      <c r="C18" s="1">
        <f t="shared" si="0"/>
        <v>-1.7976249425548176</v>
      </c>
      <c r="D18" s="3">
        <f t="shared" si="5"/>
        <v>0.1795870143963236</v>
      </c>
      <c r="E18" s="3">
        <f t="shared" si="1"/>
        <v>0.1795870143963236</v>
      </c>
      <c r="G18" s="1">
        <v>1.4</v>
      </c>
      <c r="H18" s="1">
        <f t="shared" si="2"/>
        <v>-2.1016500463467205</v>
      </c>
      <c r="I18" s="3">
        <f t="shared" si="3"/>
        <v>0.15891047017829002</v>
      </c>
      <c r="J18" s="3">
        <f t="shared" si="4"/>
        <v>0.15891047017829002</v>
      </c>
      <c r="L18" s="1">
        <v>1.4</v>
      </c>
      <c r="M18" s="3">
        <f t="shared" si="6"/>
        <v>0.1795870143963236</v>
      </c>
      <c r="N18" s="3">
        <f t="shared" si="7"/>
        <v>0.15891047017829002</v>
      </c>
      <c r="O18">
        <f t="shared" si="8"/>
        <v>0.028538256895635123</v>
      </c>
    </row>
    <row r="19" spans="2:15" ht="12.75">
      <c r="B19" s="1">
        <v>1.45</v>
      </c>
      <c r="C19" s="1">
        <f t="shared" si="0"/>
        <v>-1.3482187069161131</v>
      </c>
      <c r="D19" s="3">
        <f t="shared" si="5"/>
        <v>0.21398603441806138</v>
      </c>
      <c r="E19" s="3">
        <f t="shared" si="1"/>
        <v>0.21398603441806138</v>
      </c>
      <c r="G19" s="1">
        <v>1.45</v>
      </c>
      <c r="H19" s="1">
        <f t="shared" si="2"/>
        <v>-1.681320037077376</v>
      </c>
      <c r="I19" s="3">
        <f t="shared" si="3"/>
        <v>0.18803915915079727</v>
      </c>
      <c r="J19" s="3">
        <f t="shared" si="4"/>
        <v>0.18803915915079727</v>
      </c>
      <c r="L19" s="1">
        <v>1.45</v>
      </c>
      <c r="M19" s="3">
        <f t="shared" si="6"/>
        <v>0.21398603441806138</v>
      </c>
      <c r="N19" s="3">
        <f t="shared" si="7"/>
        <v>0.18803915915079727</v>
      </c>
      <c r="O19">
        <f t="shared" si="8"/>
        <v>0.04023775398198583</v>
      </c>
    </row>
    <row r="20" spans="2:15" ht="12.75">
      <c r="B20" s="1">
        <v>1.5</v>
      </c>
      <c r="C20" s="1">
        <f t="shared" si="0"/>
        <v>-0.8988124712774088</v>
      </c>
      <c r="D20" s="3">
        <f t="shared" si="5"/>
        <v>0.2752968821806478</v>
      </c>
      <c r="E20" s="3">
        <f t="shared" si="1"/>
        <v>0.2752968821806478</v>
      </c>
      <c r="G20" s="1">
        <v>1.5</v>
      </c>
      <c r="H20" s="1">
        <f t="shared" si="2"/>
        <v>-1.2609900278080315</v>
      </c>
      <c r="I20" s="3">
        <f t="shared" si="3"/>
        <v>0.22122055295093737</v>
      </c>
      <c r="J20" s="3">
        <f t="shared" si="4"/>
        <v>0.22122055295093737</v>
      </c>
      <c r="L20" s="1">
        <v>1.5</v>
      </c>
      <c r="M20" s="3">
        <f t="shared" si="6"/>
        <v>0.2752968821806478</v>
      </c>
      <c r="N20" s="3">
        <f t="shared" si="7"/>
        <v>0.22122055295093737</v>
      </c>
      <c r="O20">
        <f t="shared" si="8"/>
        <v>0.060901328501671965</v>
      </c>
    </row>
    <row r="21" spans="2:15" ht="12.75">
      <c r="B21" s="1">
        <v>1.55</v>
      </c>
      <c r="C21" s="1">
        <f t="shared" si="0"/>
        <v>-0.4494062356387044</v>
      </c>
      <c r="D21" s="3">
        <f t="shared" si="5"/>
        <v>0.3876484410903239</v>
      </c>
      <c r="E21" s="3">
        <f t="shared" si="1"/>
        <v>0.3876484410903239</v>
      </c>
      <c r="G21" s="1">
        <v>1.55</v>
      </c>
      <c r="H21" s="1">
        <f t="shared" si="2"/>
        <v>-0.8406600185386871</v>
      </c>
      <c r="I21" s="3">
        <f t="shared" si="3"/>
        <v>0.2898349953653282</v>
      </c>
      <c r="J21" s="3">
        <f t="shared" si="4"/>
        <v>0.2898349953653282</v>
      </c>
      <c r="L21" s="1">
        <v>1.55</v>
      </c>
      <c r="M21" s="3">
        <f t="shared" si="6"/>
        <v>0.3876484410903239</v>
      </c>
      <c r="N21" s="3">
        <f t="shared" si="7"/>
        <v>0.2898349953653282</v>
      </c>
      <c r="O21">
        <f t="shared" si="8"/>
        <v>0.11235408412679074</v>
      </c>
    </row>
    <row r="22" spans="2:15" ht="12.75">
      <c r="B22" s="1">
        <v>1.6</v>
      </c>
      <c r="C22" s="1">
        <f t="shared" si="0"/>
        <v>0</v>
      </c>
      <c r="D22" s="3">
        <f t="shared" si="5"/>
        <v>0.5</v>
      </c>
      <c r="E22" s="3">
        <f t="shared" si="1"/>
        <v>0.5</v>
      </c>
      <c r="G22" s="1">
        <v>1.6</v>
      </c>
      <c r="H22" s="1">
        <f t="shared" si="2"/>
        <v>-0.4203300092693426</v>
      </c>
      <c r="I22" s="3">
        <f t="shared" si="3"/>
        <v>0.3949174976826644</v>
      </c>
      <c r="J22" s="3">
        <f t="shared" si="4"/>
        <v>0.3949174976826644</v>
      </c>
      <c r="L22" s="1">
        <v>1.6</v>
      </c>
      <c r="M22" s="3">
        <f t="shared" si="6"/>
        <v>0.5</v>
      </c>
      <c r="N22" s="3">
        <f t="shared" si="7"/>
        <v>0.3949174976826644</v>
      </c>
      <c r="O22">
        <f t="shared" si="8"/>
        <v>0.1974587488413322</v>
      </c>
    </row>
    <row r="23" spans="2:15" ht="12.75">
      <c r="B23" s="1">
        <v>1.7</v>
      </c>
      <c r="C23" s="1">
        <f t="shared" si="0"/>
        <v>0.8988124712774068</v>
      </c>
      <c r="D23" s="3">
        <f t="shared" si="5"/>
        <v>0.7247031178193517</v>
      </c>
      <c r="E23" s="3">
        <f t="shared" si="1"/>
        <v>0.7247031178193517</v>
      </c>
      <c r="G23" s="1">
        <v>1.7</v>
      </c>
      <c r="H23" s="1">
        <f t="shared" si="2"/>
        <v>0.4203300092693445</v>
      </c>
      <c r="I23" s="3">
        <f t="shared" si="3"/>
        <v>0.6050825023173361</v>
      </c>
      <c r="J23" s="3">
        <f t="shared" si="4"/>
        <v>0.6050825023173361</v>
      </c>
      <c r="L23" s="1">
        <v>1.7</v>
      </c>
      <c r="M23" s="3">
        <f t="shared" si="6"/>
        <v>0.7247031178193517</v>
      </c>
      <c r="N23" s="3">
        <f t="shared" si="7"/>
        <v>0.6050825023173361</v>
      </c>
      <c r="O23">
        <f t="shared" si="8"/>
        <v>0.43850517596730854</v>
      </c>
    </row>
    <row r="24" spans="2:15" ht="12.75">
      <c r="B24" s="1">
        <v>1.8</v>
      </c>
      <c r="C24" s="1">
        <f t="shared" si="0"/>
        <v>1.7976249425548156</v>
      </c>
      <c r="D24" s="3">
        <f t="shared" si="5"/>
        <v>0.8624153917920729</v>
      </c>
      <c r="E24" s="3">
        <f t="shared" si="1"/>
        <v>0.8624153917920729</v>
      </c>
      <c r="G24" s="1">
        <v>1.8</v>
      </c>
      <c r="H24" s="1">
        <f t="shared" si="2"/>
        <v>1.2609900278080335</v>
      </c>
      <c r="I24" s="3">
        <f t="shared" si="3"/>
        <v>0.7905604232998974</v>
      </c>
      <c r="J24" s="3">
        <f t="shared" si="4"/>
        <v>0.7905604232998974</v>
      </c>
      <c r="L24" s="1">
        <v>1.8</v>
      </c>
      <c r="M24" s="3">
        <f t="shared" si="6"/>
        <v>0.8624153917920729</v>
      </c>
      <c r="N24" s="3">
        <f t="shared" si="7"/>
        <v>0.7905604232998974</v>
      </c>
      <c r="O24">
        <f t="shared" si="8"/>
        <v>0.681791477195488</v>
      </c>
    </row>
    <row r="25" spans="2:15" ht="12.75">
      <c r="B25" s="1">
        <v>1.9</v>
      </c>
      <c r="C25" s="1">
        <f t="shared" si="0"/>
        <v>2.6964374138322222</v>
      </c>
      <c r="D25" s="3">
        <f t="shared" si="5"/>
        <v>0.9380612623534036</v>
      </c>
      <c r="E25" s="3">
        <f t="shared" si="1"/>
        <v>0.9380612623534036</v>
      </c>
      <c r="G25" s="1">
        <v>1.9</v>
      </c>
      <c r="H25" s="1">
        <f t="shared" si="2"/>
        <v>2.1016500463467205</v>
      </c>
      <c r="I25" s="3">
        <f t="shared" si="3"/>
        <v>0.8934931029738786</v>
      </c>
      <c r="J25" s="3">
        <f t="shared" si="4"/>
        <v>0.8934931029738786</v>
      </c>
      <c r="L25" s="1">
        <v>1.9</v>
      </c>
      <c r="M25" s="3">
        <f t="shared" si="6"/>
        <v>0.9380612623534036</v>
      </c>
      <c r="N25" s="3">
        <f t="shared" si="7"/>
        <v>0.8934931029738786</v>
      </c>
      <c r="O25">
        <f t="shared" si="8"/>
        <v>0.8381512680797362</v>
      </c>
    </row>
    <row r="26" spans="2:15" ht="12.75">
      <c r="B26" s="1">
        <v>2.7</v>
      </c>
      <c r="C26" s="1">
        <f t="shared" si="0"/>
        <v>9.886937184051488</v>
      </c>
      <c r="D26" s="3">
        <f t="shared" si="5"/>
        <v>2.086680693309547</v>
      </c>
      <c r="E26" s="3">
        <f t="shared" si="1"/>
        <v>0.999999</v>
      </c>
      <c r="G26" s="1">
        <v>2.7</v>
      </c>
      <c r="H26" s="1">
        <f t="shared" si="2"/>
        <v>8.826930194656228</v>
      </c>
      <c r="I26" s="3">
        <f t="shared" si="3"/>
        <v>1.6236761275000204</v>
      </c>
      <c r="J26" s="3">
        <f t="shared" si="4"/>
        <v>0.999999</v>
      </c>
      <c r="L26" s="1">
        <v>2.7</v>
      </c>
      <c r="M26" s="3">
        <f t="shared" si="6"/>
        <v>0.999999</v>
      </c>
      <c r="N26" s="3">
        <f t="shared" si="7"/>
        <v>0.999999</v>
      </c>
      <c r="O26">
        <f t="shared" si="8"/>
        <v>0.9999980000009999</v>
      </c>
    </row>
    <row r="29" spans="3:4" ht="12.75">
      <c r="C29" s="8"/>
      <c r="D29" s="3"/>
    </row>
    <row r="30" spans="2:4" ht="12.75">
      <c r="B30" s="1"/>
      <c r="D30" s="3"/>
    </row>
    <row r="31" spans="1:4" ht="12.75">
      <c r="A31" s="3"/>
      <c r="B31" s="1"/>
      <c r="C31" s="3"/>
      <c r="D31" s="3"/>
    </row>
    <row r="32" spans="1:4" ht="12.75">
      <c r="A32" s="3"/>
      <c r="B32" s="1"/>
      <c r="C32" s="3"/>
      <c r="D32" s="3"/>
    </row>
    <row r="33" spans="1:4" ht="12.75">
      <c r="A33" s="3"/>
      <c r="B33" s="1"/>
      <c r="C33" s="3"/>
      <c r="D33" s="3"/>
    </row>
    <row r="34" spans="1:4" ht="12.75">
      <c r="A34" s="3"/>
      <c r="B34" s="1"/>
      <c r="C34" s="3"/>
      <c r="D34" s="3"/>
    </row>
    <row r="35" spans="1:4" ht="12.75">
      <c r="A35" s="3"/>
      <c r="B35" s="1"/>
      <c r="C35" s="3"/>
      <c r="D35" s="3"/>
    </row>
    <row r="36" spans="1:4" ht="12.75">
      <c r="A36" s="3"/>
      <c r="B36" s="1"/>
      <c r="C36" s="3"/>
      <c r="D36" s="3"/>
    </row>
    <row r="37" spans="1:4" ht="12.75">
      <c r="A37" s="3"/>
      <c r="B37" s="1"/>
      <c r="C37" s="3"/>
      <c r="D37" s="3"/>
    </row>
    <row r="38" spans="1:4" ht="12.75">
      <c r="A38" s="3"/>
      <c r="B38" s="1"/>
      <c r="C38" s="3"/>
      <c r="D38" s="3"/>
    </row>
    <row r="39" spans="1:4" ht="12.75">
      <c r="A39" s="3"/>
      <c r="B39" s="1"/>
      <c r="C39" s="3"/>
      <c r="D39" s="3"/>
    </row>
    <row r="40" spans="1:4" ht="12.75">
      <c r="A40" s="3"/>
      <c r="B40" s="1"/>
      <c r="C40" s="3"/>
      <c r="D40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&amp;C&amp;"Arial,Bold"&amp;12This information is provided as an eample only, no guarratees of 
performance results is given or implied.&amp;"Arial,Regular"&amp;10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T230"/>
  <sheetViews>
    <sheetView zoomScalePageLayoutView="0" workbookViewId="0" topLeftCell="A1">
      <selection activeCell="H7" sqref="H7"/>
    </sheetView>
  </sheetViews>
  <sheetFormatPr defaultColWidth="9.140625" defaultRowHeight="12.75"/>
  <sheetData>
    <row r="2" spans="1:8" ht="12.75">
      <c r="A2" t="s">
        <v>53</v>
      </c>
      <c r="C2" t="s">
        <v>35</v>
      </c>
      <c r="H2" t="s">
        <v>36</v>
      </c>
    </row>
    <row r="3" spans="2:8" ht="12.75">
      <c r="B3" t="s">
        <v>23</v>
      </c>
      <c r="C3" s="10">
        <v>75</v>
      </c>
      <c r="H3" s="10">
        <f>C3</f>
        <v>75</v>
      </c>
    </row>
    <row r="4" spans="2:8" ht="12.75">
      <c r="B4" t="s">
        <v>24</v>
      </c>
      <c r="C4" s="10">
        <v>0.1</v>
      </c>
      <c r="H4" s="10">
        <f>C4</f>
        <v>0.1</v>
      </c>
    </row>
    <row r="5" spans="2:8" ht="12.75">
      <c r="B5" t="s">
        <v>25</v>
      </c>
      <c r="C5" s="1">
        <f>EXP((LN(C3)+LN(C4))/2)</f>
        <v>2.7386127875258306</v>
      </c>
      <c r="H5" s="1">
        <f>EXP((LN(H3)+LN(H4))/2)</f>
        <v>2.7386127875258306</v>
      </c>
    </row>
    <row r="6" spans="2:8" ht="12.75">
      <c r="B6" t="s">
        <v>31</v>
      </c>
      <c r="C6" s="1">
        <v>1.6</v>
      </c>
      <c r="H6" s="1">
        <v>1.65</v>
      </c>
    </row>
    <row r="7" spans="2:17" ht="14.25">
      <c r="B7" t="s">
        <v>68</v>
      </c>
      <c r="C7" s="1">
        <f>0.0013*C5^2-0.063*C5+1.513</f>
        <v>1.3502173943858726</v>
      </c>
      <c r="H7" s="1">
        <f>0.0013*H5^2-0.063*H5+1.513</f>
        <v>1.3502173943858726</v>
      </c>
      <c r="Q7" t="s">
        <v>105</v>
      </c>
    </row>
    <row r="8" spans="2:9" ht="12.75">
      <c r="B8" t="s">
        <v>74</v>
      </c>
      <c r="C8" s="10">
        <v>1</v>
      </c>
      <c r="D8" s="6"/>
      <c r="H8" s="10">
        <v>1</v>
      </c>
      <c r="I8" s="6" t="s">
        <v>73</v>
      </c>
    </row>
    <row r="9" spans="2:9" ht="12.75">
      <c r="B9" t="s">
        <v>70</v>
      </c>
      <c r="C9">
        <v>0.11</v>
      </c>
      <c r="D9" s="6"/>
      <c r="H9">
        <v>0.11</v>
      </c>
      <c r="I9" s="6"/>
    </row>
    <row r="10" spans="2:9" ht="12.75">
      <c r="B10" t="s">
        <v>71</v>
      </c>
      <c r="C10">
        <v>0.1</v>
      </c>
      <c r="D10" s="6"/>
      <c r="H10">
        <v>0.1</v>
      </c>
      <c r="I10" s="6"/>
    </row>
    <row r="11" spans="2:8" ht="12.75">
      <c r="B11" t="s">
        <v>12</v>
      </c>
      <c r="C11" s="2">
        <f>C7*C8*(C9*C6-C10)</f>
        <v>0.10261652197332634</v>
      </c>
      <c r="H11" s="2">
        <f>H7*H8*(H9*H6-H10)</f>
        <v>0.1100427176424486</v>
      </c>
    </row>
    <row r="13" spans="1:6" ht="12.75">
      <c r="A13" t="s">
        <v>32</v>
      </c>
      <c r="F13" t="s">
        <v>34</v>
      </c>
    </row>
    <row r="14" spans="2:15" ht="12.75">
      <c r="B14" t="s">
        <v>3</v>
      </c>
      <c r="G14" t="s">
        <v>3</v>
      </c>
      <c r="L14" t="s">
        <v>3</v>
      </c>
      <c r="M14" t="s">
        <v>35</v>
      </c>
      <c r="N14" t="s">
        <v>36</v>
      </c>
      <c r="O14" t="s">
        <v>37</v>
      </c>
    </row>
    <row r="15" spans="1:17" ht="15">
      <c r="A15" s="1"/>
      <c r="B15">
        <v>1.25</v>
      </c>
      <c r="C15" s="1">
        <f aca="true" t="shared" si="0" ref="C15:C26">(B15-C$6)/C$11</f>
        <v>-3.4107567989000587</v>
      </c>
      <c r="D15" s="3">
        <f>IF(0.0001*C15^4+0.0028*C15^3+0.0262*C15^2+0.1367*C15+0.3775&lt;0.25,0.0001*C15^4+0.0028*C15^3+0.0262*C15^2+0.1367*C15+0.3775,IF(0.0497*C15^2+0.2697*C15+0.5102&lt;0.75,0.0497*C15^2+0.2697*C15+0.5102,0.0276*C15^3-0.2228*C15^2+0.6248*C15+0.3933))</f>
        <v>0.11847525046374185</v>
      </c>
      <c r="E15" s="3">
        <f aca="true" t="shared" si="1" ref="E15:E26">IF(D15&lt;0,0.00001,IF(D15&gt;1,0.999999,D15))</f>
        <v>0.11847525046374185</v>
      </c>
      <c r="G15">
        <v>1.25</v>
      </c>
      <c r="H15" s="1">
        <f aca="true" t="shared" si="2" ref="H15:H26">(G15-H$6)/H$11</f>
        <v>-3.634952031080167</v>
      </c>
      <c r="I15" s="3">
        <f>IF(0.0001*H15^4+0.0028*H15^3+0.0262*H15^2+0.1367*H15+0.3775&lt;0.25,0.0001*H15^4+0.0028*H15^3+0.0262*H15^2+0.1367*H15+0.3775,IF(0.0497*H15^2+0.2697*H15+0.5102&lt;0.75,0.0497*H15^2+0.2697*H15+0.5102,0.0276*H15^3-0.2228*H15^2+0.6248*H15+0.3933))</f>
        <v>0.1097585455100496</v>
      </c>
      <c r="J15" s="3">
        <f aca="true" t="shared" si="3" ref="J15:J26">IF(I15&lt;0,0.00001,IF(I15&gt;1,0.999999,I15))</f>
        <v>0.1097585455100496</v>
      </c>
      <c r="L15">
        <v>1.25</v>
      </c>
      <c r="M15" s="3">
        <f>E15</f>
        <v>0.11847525046374185</v>
      </c>
      <c r="N15" s="3">
        <f>J15</f>
        <v>0.1097585455100496</v>
      </c>
      <c r="O15">
        <f>M15*N15</f>
        <v>0.013003671169839135</v>
      </c>
      <c r="Q15" s="18" t="s">
        <v>90</v>
      </c>
    </row>
    <row r="16" spans="2:17" ht="12.75">
      <c r="B16" s="1">
        <v>1.3</v>
      </c>
      <c r="C16" s="1">
        <f t="shared" si="0"/>
        <v>-2.9235058276286217</v>
      </c>
      <c r="D16" s="3">
        <f aca="true" t="shared" si="4" ref="D16:D26">IF(0.0001*C16^4+0.0028*C16^3+0.0262*C16^2+0.1367*C16+0.3775&lt;0.25,0.0001*C16^4+0.0028*C16^3+0.0262*C16^2+0.1367*C16+0.3775,IF(0.0497*C16^2+0.2697*C16+0.5102&lt;0.75,0.0497*C16^2+0.2697*C16+0.5102,0.0276*C16^3-0.2228*C16^2+0.6248*C16+0.3933))</f>
        <v>0.13912686010540476</v>
      </c>
      <c r="E16" s="3">
        <f t="shared" si="1"/>
        <v>0.13912686010540476</v>
      </c>
      <c r="G16" s="1">
        <v>1.3</v>
      </c>
      <c r="H16" s="1">
        <f t="shared" si="2"/>
        <v>-3.1805830271951456</v>
      </c>
      <c r="I16" s="3">
        <f aca="true" t="shared" si="5" ref="I16:I26">IF(0.0001*H16^4+0.0028*H16^3+0.0262*H16^2+0.1367*H16+0.3775&lt;0.25,0.0001*H16^4+0.0028*H16^3+0.0262*H16^2+0.1367*H16+0.3775,IF(0.0497*H16^2+0.2697*H16+0.5102&lt;0.75,0.0497*H16^2+0.2697*H16+0.5102,0.0276*H16^3-0.2228*H16^2+0.6248*H16+0.3933))</f>
        <v>0.12789956154171545</v>
      </c>
      <c r="J16" s="3">
        <f t="shared" si="3"/>
        <v>0.12789956154171545</v>
      </c>
      <c r="L16" s="1">
        <v>1.3</v>
      </c>
      <c r="M16" s="3">
        <f aca="true" t="shared" si="6" ref="M16:M26">E16</f>
        <v>0.13912686010540476</v>
      </c>
      <c r="N16" s="3">
        <f aca="true" t="shared" si="7" ref="N16:N26">J16</f>
        <v>0.12789956154171545</v>
      </c>
      <c r="O16">
        <f aca="true" t="shared" si="8" ref="O16:O26">M16*N16</f>
        <v>0.017794264406156852</v>
      </c>
      <c r="Q16" s="18" t="s">
        <v>91</v>
      </c>
    </row>
    <row r="17" spans="2:17" ht="15">
      <c r="B17" s="1">
        <v>1.35</v>
      </c>
      <c r="C17" s="1">
        <f t="shared" si="0"/>
        <v>-2.436254856357184</v>
      </c>
      <c r="D17" s="3">
        <f t="shared" si="4"/>
        <v>0.16300464592587965</v>
      </c>
      <c r="E17" s="3">
        <f t="shared" si="1"/>
        <v>0.16300464592587965</v>
      </c>
      <c r="G17" s="1">
        <v>1.35</v>
      </c>
      <c r="H17" s="1">
        <f t="shared" si="2"/>
        <v>-2.726214023310124</v>
      </c>
      <c r="I17" s="3">
        <f t="shared" si="5"/>
        <v>0.14834185297171304</v>
      </c>
      <c r="J17" s="3">
        <f t="shared" si="3"/>
        <v>0.14834185297171304</v>
      </c>
      <c r="L17" s="1">
        <v>1.35</v>
      </c>
      <c r="M17" s="3">
        <f t="shared" si="6"/>
        <v>0.16300464592587965</v>
      </c>
      <c r="N17" s="3">
        <f t="shared" si="7"/>
        <v>0.14834185297171304</v>
      </c>
      <c r="O17">
        <f t="shared" si="8"/>
        <v>0.024180411219642983</v>
      </c>
      <c r="Q17" s="18" t="s">
        <v>92</v>
      </c>
    </row>
    <row r="18" spans="2:15" ht="12.75">
      <c r="B18" s="1">
        <v>1.4</v>
      </c>
      <c r="C18" s="1">
        <f t="shared" si="0"/>
        <v>-1.9490038850857492</v>
      </c>
      <c r="D18" s="3">
        <f t="shared" si="4"/>
        <v>0.1913080110009347</v>
      </c>
      <c r="E18" s="3">
        <f t="shared" si="1"/>
        <v>0.1913080110009347</v>
      </c>
      <c r="G18" s="1">
        <v>1.4</v>
      </c>
      <c r="H18" s="1">
        <f t="shared" si="2"/>
        <v>-2.271845019425105</v>
      </c>
      <c r="I18" s="3">
        <f t="shared" si="5"/>
        <v>0.17199643950002075</v>
      </c>
      <c r="J18" s="3">
        <f t="shared" si="3"/>
        <v>0.17199643950002075</v>
      </c>
      <c r="L18" s="1">
        <v>1.4</v>
      </c>
      <c r="M18" s="3">
        <f t="shared" si="6"/>
        <v>0.1913080110009347</v>
      </c>
      <c r="N18" s="3">
        <f t="shared" si="7"/>
        <v>0.17199643950002075</v>
      </c>
      <c r="O18">
        <f t="shared" si="8"/>
        <v>0.03290429673999157</v>
      </c>
    </row>
    <row r="19" spans="2:15" ht="12.75">
      <c r="B19" s="1">
        <v>1.45</v>
      </c>
      <c r="C19" s="1">
        <f t="shared" si="0"/>
        <v>-1.461752913814312</v>
      </c>
      <c r="D19" s="3">
        <f t="shared" si="4"/>
        <v>0.22537163482455774</v>
      </c>
      <c r="E19" s="3">
        <f t="shared" si="1"/>
        <v>0.22537163482455774</v>
      </c>
      <c r="G19" s="1">
        <v>1.45</v>
      </c>
      <c r="H19" s="1">
        <f t="shared" si="2"/>
        <v>-1.8174760155400835</v>
      </c>
      <c r="I19" s="3">
        <f t="shared" si="5"/>
        <v>0.19987663385353932</v>
      </c>
      <c r="J19" s="3">
        <f t="shared" si="3"/>
        <v>0.19987663385353932</v>
      </c>
      <c r="L19" s="1">
        <v>1.45</v>
      </c>
      <c r="M19" s="3">
        <f t="shared" si="6"/>
        <v>0.22537163482455774</v>
      </c>
      <c r="N19" s="3">
        <f t="shared" si="7"/>
        <v>0.19987663385353932</v>
      </c>
      <c r="O19">
        <f t="shared" si="8"/>
        <v>0.0450465237348017</v>
      </c>
    </row>
    <row r="20" spans="2:15" ht="12.75">
      <c r="B20" s="1">
        <v>1.5</v>
      </c>
      <c r="C20" s="1">
        <f t="shared" si="0"/>
        <v>-0.9745019425428746</v>
      </c>
      <c r="D20" s="3">
        <f t="shared" si="4"/>
        <v>0.29457463168637255</v>
      </c>
      <c r="E20" s="3">
        <f t="shared" si="1"/>
        <v>0.29457463168637255</v>
      </c>
      <c r="G20" s="1">
        <v>1.5</v>
      </c>
      <c r="H20" s="1">
        <f t="shared" si="2"/>
        <v>-1.363107011655062</v>
      </c>
      <c r="I20" s="3">
        <f t="shared" si="5"/>
        <v>0.23309804178609106</v>
      </c>
      <c r="J20" s="3">
        <f t="shared" si="3"/>
        <v>0.23309804178609106</v>
      </c>
      <c r="L20" s="1">
        <v>1.5</v>
      </c>
      <c r="M20" s="3">
        <f t="shared" si="6"/>
        <v>0.29457463168637255</v>
      </c>
      <c r="N20" s="3">
        <f t="shared" si="7"/>
        <v>0.23309804178609106</v>
      </c>
      <c r="O20">
        <f t="shared" si="8"/>
        <v>0.06866476980595244</v>
      </c>
    </row>
    <row r="21" spans="2:15" ht="12.75">
      <c r="B21" s="1">
        <v>1.55</v>
      </c>
      <c r="C21" s="1">
        <f t="shared" si="0"/>
        <v>-0.4872509712714373</v>
      </c>
      <c r="D21" s="3">
        <f t="shared" si="4"/>
        <v>0.3905878644456398</v>
      </c>
      <c r="E21" s="3">
        <f t="shared" si="1"/>
        <v>0.3905878644456398</v>
      </c>
      <c r="G21" s="1">
        <v>1.55</v>
      </c>
      <c r="H21" s="1">
        <f t="shared" si="2"/>
        <v>-0.9087380077700408</v>
      </c>
      <c r="I21" s="3">
        <f t="shared" si="5"/>
        <v>0.3061558562126834</v>
      </c>
      <c r="J21" s="3">
        <f t="shared" si="3"/>
        <v>0.3061558562126834</v>
      </c>
      <c r="L21" s="1">
        <v>1.55</v>
      </c>
      <c r="M21" s="3">
        <f t="shared" si="6"/>
        <v>0.3905878644456398</v>
      </c>
      <c r="N21" s="3">
        <f t="shared" si="7"/>
        <v>0.3061558562126834</v>
      </c>
      <c r="O21">
        <f t="shared" si="8"/>
        <v>0.11958076206563836</v>
      </c>
    </row>
    <row r="22" spans="2:15" ht="12.75">
      <c r="B22" s="1">
        <v>1.6</v>
      </c>
      <c r="C22" s="1">
        <f t="shared" si="0"/>
        <v>0</v>
      </c>
      <c r="D22" s="3">
        <f t="shared" si="4"/>
        <v>0.5102</v>
      </c>
      <c r="E22" s="3">
        <f t="shared" si="1"/>
        <v>0.5102</v>
      </c>
      <c r="G22" s="1">
        <v>1.6</v>
      </c>
      <c r="H22" s="1">
        <f t="shared" si="2"/>
        <v>-0.4543690038850194</v>
      </c>
      <c r="I22" s="3">
        <f t="shared" si="5"/>
        <v>0.39791730387927604</v>
      </c>
      <c r="J22" s="3">
        <f t="shared" si="3"/>
        <v>0.39791730387927604</v>
      </c>
      <c r="L22" s="1">
        <v>1.6</v>
      </c>
      <c r="M22" s="3">
        <f t="shared" si="6"/>
        <v>0.5102</v>
      </c>
      <c r="N22" s="3">
        <f t="shared" si="7"/>
        <v>0.39791730387927604</v>
      </c>
      <c r="O22">
        <f t="shared" si="8"/>
        <v>0.20301740843920663</v>
      </c>
    </row>
    <row r="23" spans="2:15" ht="12.75">
      <c r="B23" s="1">
        <v>1.7</v>
      </c>
      <c r="C23" s="1">
        <f t="shared" si="0"/>
        <v>0.9745019425428724</v>
      </c>
      <c r="D23" s="3">
        <f t="shared" si="4"/>
        <v>0.8161280302740903</v>
      </c>
      <c r="E23" s="3">
        <f t="shared" si="1"/>
        <v>0.8161280302740903</v>
      </c>
      <c r="G23" s="1">
        <v>1.7</v>
      </c>
      <c r="H23" s="1">
        <f t="shared" si="2"/>
        <v>0.4543690038850214</v>
      </c>
      <c r="I23" s="3">
        <f t="shared" si="5"/>
        <v>0.6430039445748561</v>
      </c>
      <c r="J23" s="3">
        <f t="shared" si="3"/>
        <v>0.6430039445748561</v>
      </c>
      <c r="L23" s="1">
        <v>1.7</v>
      </c>
      <c r="M23" s="3">
        <f t="shared" si="6"/>
        <v>0.8161280302740903</v>
      </c>
      <c r="N23" s="3">
        <f t="shared" si="7"/>
        <v>0.6430039445748561</v>
      </c>
      <c r="O23">
        <f t="shared" si="8"/>
        <v>0.5247735427443476</v>
      </c>
    </row>
    <row r="24" spans="2:15" ht="12.75">
      <c r="B24" s="1">
        <v>1.8</v>
      </c>
      <c r="C24" s="1">
        <f t="shared" si="0"/>
        <v>1.949003885085747</v>
      </c>
      <c r="D24" s="3">
        <f t="shared" si="4"/>
        <v>0.9690430368888766</v>
      </c>
      <c r="E24" s="3">
        <f t="shared" si="1"/>
        <v>0.9690430368888766</v>
      </c>
      <c r="G24" s="1">
        <v>1.8</v>
      </c>
      <c r="H24" s="1">
        <f t="shared" si="2"/>
        <v>1.3631070116550643</v>
      </c>
      <c r="I24" s="3">
        <f t="shared" si="5"/>
        <v>0.9008968339350161</v>
      </c>
      <c r="J24" s="3">
        <f t="shared" si="3"/>
        <v>0.9008968339350161</v>
      </c>
      <c r="L24" s="1">
        <v>1.8</v>
      </c>
      <c r="M24" s="3">
        <f t="shared" si="6"/>
        <v>0.9690430368888766</v>
      </c>
      <c r="N24" s="3">
        <f t="shared" si="7"/>
        <v>0.9008968339350161</v>
      </c>
      <c r="O24">
        <f t="shared" si="8"/>
        <v>0.8730078038799619</v>
      </c>
    </row>
    <row r="25" spans="2:15" ht="12.75">
      <c r="B25" s="1">
        <v>1.9</v>
      </c>
      <c r="C25" s="1">
        <f t="shared" si="0"/>
        <v>2.9235058276286194</v>
      </c>
      <c r="D25" s="3">
        <f t="shared" si="4"/>
        <v>1.005297834635491</v>
      </c>
      <c r="E25" s="3">
        <f t="shared" si="1"/>
        <v>0.999999</v>
      </c>
      <c r="G25" s="1">
        <v>1.9</v>
      </c>
      <c r="H25" s="1">
        <f t="shared" si="2"/>
        <v>2.271845019425105</v>
      </c>
      <c r="I25" s="3">
        <f t="shared" si="5"/>
        <v>0.986442957418397</v>
      </c>
      <c r="J25" s="3">
        <f t="shared" si="3"/>
        <v>0.986442957418397</v>
      </c>
      <c r="L25" s="1">
        <v>1.9</v>
      </c>
      <c r="M25" s="3">
        <f t="shared" si="6"/>
        <v>0.999999</v>
      </c>
      <c r="N25" s="3">
        <f t="shared" si="7"/>
        <v>0.986442957418397</v>
      </c>
      <c r="O25">
        <f t="shared" si="8"/>
        <v>0.9864419709754396</v>
      </c>
    </row>
    <row r="26" spans="2:15" ht="12.75">
      <c r="B26" s="1">
        <v>2.7</v>
      </c>
      <c r="C26" s="1">
        <f t="shared" si="0"/>
        <v>10.71952136797161</v>
      </c>
      <c r="D26" s="3">
        <f t="shared" si="4"/>
        <v>15.485906472290257</v>
      </c>
      <c r="E26" s="3">
        <f t="shared" si="1"/>
        <v>0.999999</v>
      </c>
      <c r="G26" s="1">
        <v>2.7</v>
      </c>
      <c r="H26" s="1">
        <f t="shared" si="2"/>
        <v>9.541749081585444</v>
      </c>
      <c r="I26" s="3">
        <f t="shared" si="5"/>
        <v>10.047065679770498</v>
      </c>
      <c r="J26" s="3">
        <f t="shared" si="3"/>
        <v>0.999999</v>
      </c>
      <c r="L26" s="1">
        <v>2.7</v>
      </c>
      <c r="M26" s="3">
        <f t="shared" si="6"/>
        <v>0.999999</v>
      </c>
      <c r="N26" s="3">
        <f t="shared" si="7"/>
        <v>0.999999</v>
      </c>
      <c r="O26">
        <f t="shared" si="8"/>
        <v>0.9999980000009999</v>
      </c>
    </row>
    <row r="33" spans="5:7" ht="12.75">
      <c r="E33" s="1"/>
      <c r="G33" s="7"/>
    </row>
    <row r="34" spans="4:5" ht="12.75">
      <c r="D34" s="1"/>
      <c r="E34" s="1"/>
    </row>
    <row r="35" spans="2:12" ht="12.75">
      <c r="B35" s="3"/>
      <c r="D35" s="3"/>
      <c r="E35" s="3"/>
      <c r="J35" s="3"/>
      <c r="K35" s="3"/>
      <c r="L35" s="3"/>
    </row>
    <row r="36" spans="2:12" ht="12.75">
      <c r="B36" s="3"/>
      <c r="D36" s="3"/>
      <c r="E36" s="3"/>
      <c r="J36" s="3"/>
      <c r="K36" s="3"/>
      <c r="L36" s="3"/>
    </row>
    <row r="37" spans="2:12" ht="12.75">
      <c r="B37" s="3"/>
      <c r="D37" s="3"/>
      <c r="E37" s="3"/>
      <c r="J37" s="3"/>
      <c r="K37" s="3"/>
      <c r="L37" s="3"/>
    </row>
    <row r="38" spans="2:12" ht="12.75">
      <c r="B38" s="3"/>
      <c r="D38" s="3"/>
      <c r="E38" s="3"/>
      <c r="J38" s="3"/>
      <c r="K38" s="3"/>
      <c r="L38" s="3"/>
    </row>
    <row r="39" spans="2:12" ht="12.75">
      <c r="B39" s="3"/>
      <c r="D39" s="3"/>
      <c r="E39" s="3"/>
      <c r="J39" s="3"/>
      <c r="K39" s="3"/>
      <c r="L39" s="3"/>
    </row>
    <row r="40" spans="2:12" ht="12.75">
      <c r="B40" s="3"/>
      <c r="D40" s="3"/>
      <c r="E40" s="3"/>
      <c r="J40" s="3"/>
      <c r="K40" s="3"/>
      <c r="L40" s="3"/>
    </row>
    <row r="41" spans="2:12" ht="12.75">
      <c r="B41" s="3"/>
      <c r="D41" s="3"/>
      <c r="E41" s="3"/>
      <c r="J41" s="3"/>
      <c r="K41" s="3"/>
      <c r="L41" s="3"/>
    </row>
    <row r="42" spans="2:12" ht="12.75">
      <c r="B42" s="3"/>
      <c r="D42" s="3"/>
      <c r="E42" s="3"/>
      <c r="J42" s="3"/>
      <c r="K42" s="3"/>
      <c r="L42" s="3"/>
    </row>
    <row r="43" spans="2:12" ht="12.75">
      <c r="B43" s="3"/>
      <c r="D43" s="3"/>
      <c r="E43" s="3"/>
      <c r="J43" s="3"/>
      <c r="K43" s="3"/>
      <c r="L43" s="3"/>
    </row>
    <row r="44" spans="2:12" ht="12.75">
      <c r="B44" s="3"/>
      <c r="D44" s="3"/>
      <c r="E44" s="3"/>
      <c r="J44" s="3"/>
      <c r="K44" s="3"/>
      <c r="L44" s="3"/>
    </row>
    <row r="45" spans="2:12" ht="12.75">
      <c r="B45" s="3"/>
      <c r="D45" s="3"/>
      <c r="E45" s="3"/>
      <c r="J45" s="3"/>
      <c r="K45" s="3"/>
      <c r="L45" s="3"/>
    </row>
    <row r="46" spans="2:12" ht="12.75">
      <c r="B46" s="3"/>
      <c r="D46" s="3"/>
      <c r="E46" s="3"/>
      <c r="J46" s="3"/>
      <c r="K46" s="3"/>
      <c r="L46" s="3"/>
    </row>
    <row r="47" spans="2:12" ht="12.75">
      <c r="B47" s="3"/>
      <c r="D47" s="3"/>
      <c r="E47" s="3"/>
      <c r="J47" s="3"/>
      <c r="K47" s="3"/>
      <c r="L47" s="3"/>
    </row>
    <row r="48" spans="2:12" ht="12.75">
      <c r="B48" s="3"/>
      <c r="D48" s="3"/>
      <c r="E48" s="3"/>
      <c r="J48" s="3"/>
      <c r="K48" s="3"/>
      <c r="L48" s="3"/>
    </row>
    <row r="49" spans="2:12" ht="12.75">
      <c r="B49" s="3"/>
      <c r="D49" s="3"/>
      <c r="E49" s="3"/>
      <c r="J49" s="3"/>
      <c r="K49" s="3"/>
      <c r="L49" s="3"/>
    </row>
    <row r="50" spans="2:12" ht="12.75">
      <c r="B50" s="3"/>
      <c r="D50" s="3"/>
      <c r="E50" s="3"/>
      <c r="J50" s="3"/>
      <c r="K50" s="3"/>
      <c r="L50" s="3"/>
    </row>
    <row r="51" spans="2:20" ht="12.75">
      <c r="B51" s="3"/>
      <c r="D51" s="3"/>
      <c r="E51" s="3"/>
      <c r="J51" s="3"/>
      <c r="K51" s="3"/>
      <c r="L51" s="3"/>
      <c r="T51" s="2"/>
    </row>
    <row r="52" spans="2:12" ht="12.75">
      <c r="B52" s="3"/>
      <c r="D52" s="3"/>
      <c r="E52" s="3"/>
      <c r="J52" s="3"/>
      <c r="K52" s="3"/>
      <c r="L52" s="3"/>
    </row>
    <row r="53" spans="2:12" ht="12.75">
      <c r="B53" s="3"/>
      <c r="D53" s="3"/>
      <c r="E53" s="3"/>
      <c r="J53" s="3"/>
      <c r="K53" s="3"/>
      <c r="L53" s="3"/>
    </row>
    <row r="54" spans="2:12" ht="12.75">
      <c r="B54" s="3"/>
      <c r="D54" s="3"/>
      <c r="E54" s="3"/>
      <c r="J54" s="3"/>
      <c r="K54" s="3"/>
      <c r="L54" s="3"/>
    </row>
    <row r="55" spans="2:12" ht="12.75">
      <c r="B55" s="3"/>
      <c r="D55" s="3"/>
      <c r="E55" s="3"/>
      <c r="J55" s="3"/>
      <c r="K55" s="3"/>
      <c r="L55" s="3"/>
    </row>
    <row r="56" spans="2:12" ht="12.75">
      <c r="B56" s="3"/>
      <c r="D56" s="3"/>
      <c r="E56" s="3"/>
      <c r="J56" s="3"/>
      <c r="K56" s="3"/>
      <c r="L56" s="3"/>
    </row>
    <row r="57" spans="2:12" ht="12.75">
      <c r="B57" s="3"/>
      <c r="D57" s="3"/>
      <c r="E57" s="3"/>
      <c r="J57" s="3"/>
      <c r="K57" s="3"/>
      <c r="L57" s="3"/>
    </row>
    <row r="58" spans="2:12" ht="12.75">
      <c r="B58" s="3"/>
      <c r="D58" s="3"/>
      <c r="E58" s="3"/>
      <c r="J58" s="3"/>
      <c r="K58" s="3"/>
      <c r="L58" s="3"/>
    </row>
    <row r="59" spans="2:12" ht="12.75">
      <c r="B59" s="3"/>
      <c r="D59" s="3"/>
      <c r="E59" s="3"/>
      <c r="J59" s="3"/>
      <c r="K59" s="3"/>
      <c r="L59" s="3"/>
    </row>
    <row r="60" spans="2:12" ht="12.75">
      <c r="B60" s="3"/>
      <c r="D60" s="3"/>
      <c r="E60" s="3"/>
      <c r="J60" s="3"/>
      <c r="K60" s="3"/>
      <c r="L60" s="3"/>
    </row>
    <row r="61" spans="2:12" ht="12.75">
      <c r="B61" s="3"/>
      <c r="D61" s="3"/>
      <c r="E61" s="3"/>
      <c r="J61" s="3"/>
      <c r="K61" s="3"/>
      <c r="L61" s="3"/>
    </row>
    <row r="62" spans="2:12" ht="12.75">
      <c r="B62" s="3"/>
      <c r="D62" s="3"/>
      <c r="E62" s="3"/>
      <c r="J62" s="3"/>
      <c r="K62" s="3"/>
      <c r="L62" s="3"/>
    </row>
    <row r="63" spans="2:12" ht="12.75">
      <c r="B63" s="3"/>
      <c r="D63" s="3"/>
      <c r="E63" s="3"/>
      <c r="J63" s="3"/>
      <c r="K63" s="3"/>
      <c r="L63" s="3"/>
    </row>
    <row r="64" spans="2:12" ht="12.75">
      <c r="B64" s="3"/>
      <c r="D64" s="3"/>
      <c r="E64" s="3"/>
      <c r="J64" s="3"/>
      <c r="K64" s="3"/>
      <c r="L64" s="3"/>
    </row>
    <row r="65" spans="2:12" ht="12.75">
      <c r="B65" s="3"/>
      <c r="D65" s="3"/>
      <c r="E65" s="3"/>
      <c r="J65" s="3"/>
      <c r="K65" s="3"/>
      <c r="L65" s="3"/>
    </row>
    <row r="67" ht="12.75">
      <c r="J67" s="5"/>
    </row>
    <row r="68" ht="12.75">
      <c r="J68" s="5"/>
    </row>
    <row r="69" ht="12.75">
      <c r="J69" s="5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88" spans="5:7" ht="12.75">
      <c r="E88" s="1"/>
      <c r="G88" s="2"/>
    </row>
    <row r="90" spans="2:5" ht="12.75">
      <c r="B90" s="3"/>
      <c r="D90" s="3"/>
      <c r="E90" s="3"/>
    </row>
    <row r="91" spans="2:5" ht="12.75">
      <c r="B91" s="3"/>
      <c r="D91" s="3"/>
      <c r="E91" s="3"/>
    </row>
    <row r="92" spans="2:5" ht="12.75">
      <c r="B92" s="3"/>
      <c r="D92" s="3"/>
      <c r="E92" s="3"/>
    </row>
    <row r="93" spans="2:5" ht="12.75">
      <c r="B93" s="3"/>
      <c r="D93" s="3"/>
      <c r="E93" s="3"/>
    </row>
    <row r="94" spans="2:5" ht="12.75">
      <c r="B94" s="3"/>
      <c r="D94" s="3"/>
      <c r="E94" s="3"/>
    </row>
    <row r="95" spans="2:5" ht="12.75">
      <c r="B95" s="3"/>
      <c r="D95" s="3"/>
      <c r="E95" s="3"/>
    </row>
    <row r="96" spans="2:5" ht="12.75">
      <c r="B96" s="3"/>
      <c r="D96" s="3"/>
      <c r="E96" s="3"/>
    </row>
    <row r="97" spans="2:5" ht="12.75">
      <c r="B97" s="3"/>
      <c r="D97" s="3"/>
      <c r="E97" s="3"/>
    </row>
    <row r="98" spans="2:5" ht="12.75">
      <c r="B98" s="3"/>
      <c r="D98" s="3"/>
      <c r="E98" s="3"/>
    </row>
    <row r="99" spans="2:5" ht="12.75">
      <c r="B99" s="3"/>
      <c r="D99" s="3"/>
      <c r="E99" s="3"/>
    </row>
    <row r="100" spans="2:5" ht="12.75">
      <c r="B100" s="3"/>
      <c r="D100" s="3"/>
      <c r="E100" s="3"/>
    </row>
    <row r="101" spans="2:5" ht="12.75">
      <c r="B101" s="3"/>
      <c r="D101" s="3"/>
      <c r="E101" s="3"/>
    </row>
    <row r="102" spans="2:5" ht="12.75">
      <c r="B102" s="3"/>
      <c r="D102" s="3"/>
      <c r="E102" s="3"/>
    </row>
    <row r="103" spans="2:5" ht="12.75">
      <c r="B103" s="3"/>
      <c r="D103" s="3"/>
      <c r="E103" s="3"/>
    </row>
    <row r="104" spans="2:5" ht="12.75">
      <c r="B104" s="3"/>
      <c r="D104" s="3"/>
      <c r="E104" s="3"/>
    </row>
    <row r="105" spans="2:5" ht="12.75">
      <c r="B105" s="3"/>
      <c r="D105" s="3"/>
      <c r="E105" s="3"/>
    </row>
    <row r="106" spans="2:5" ht="12.75">
      <c r="B106" s="3"/>
      <c r="D106" s="3"/>
      <c r="E106" s="3"/>
    </row>
    <row r="107" spans="2:5" ht="12.75">
      <c r="B107" s="3"/>
      <c r="D107" s="3"/>
      <c r="E107" s="3"/>
    </row>
    <row r="108" spans="2:5" ht="12.75">
      <c r="B108" s="3"/>
      <c r="D108" s="3"/>
      <c r="E108" s="3"/>
    </row>
    <row r="109" spans="2:5" ht="12.75">
      <c r="B109" s="3"/>
      <c r="D109" s="3"/>
      <c r="E109" s="3"/>
    </row>
    <row r="110" spans="2:5" ht="12.75">
      <c r="B110" s="3"/>
      <c r="D110" s="3"/>
      <c r="E110" s="3"/>
    </row>
    <row r="111" spans="2:5" ht="12.75">
      <c r="B111" s="3"/>
      <c r="D111" s="3"/>
      <c r="E111" s="3"/>
    </row>
    <row r="112" spans="2:5" ht="12.75">
      <c r="B112" s="3"/>
      <c r="D112" s="3"/>
      <c r="E112" s="3"/>
    </row>
    <row r="113" spans="2:5" ht="12.75">
      <c r="B113" s="3"/>
      <c r="D113" s="3"/>
      <c r="E113" s="3"/>
    </row>
    <row r="114" spans="2:5" ht="12.75">
      <c r="B114" s="3"/>
      <c r="D114" s="3"/>
      <c r="E114" s="3"/>
    </row>
    <row r="115" spans="2:5" ht="12.75">
      <c r="B115" s="3"/>
      <c r="D115" s="3"/>
      <c r="E115" s="3"/>
    </row>
    <row r="116" spans="2:5" ht="12.75">
      <c r="B116" s="3"/>
      <c r="D116" s="3"/>
      <c r="E116" s="3"/>
    </row>
    <row r="117" spans="2:5" ht="12.75">
      <c r="B117" s="3"/>
      <c r="D117" s="3"/>
      <c r="E117" s="3"/>
    </row>
    <row r="118" spans="2:5" ht="12.75">
      <c r="B118" s="3"/>
      <c r="D118" s="3"/>
      <c r="E118" s="3"/>
    </row>
    <row r="119" spans="2:5" ht="12.75">
      <c r="B119" s="3"/>
      <c r="D119" s="3"/>
      <c r="E119" s="3"/>
    </row>
    <row r="120" spans="2:5" ht="12.75">
      <c r="B120" s="3"/>
      <c r="D120" s="3"/>
      <c r="E120" s="3"/>
    </row>
    <row r="143" spans="5:7" ht="12.75">
      <c r="E143" s="1"/>
      <c r="G143" s="2"/>
    </row>
    <row r="145" spans="2:5" ht="12.75">
      <c r="B145" s="3"/>
      <c r="D145" s="3"/>
      <c r="E145" s="3"/>
    </row>
    <row r="146" spans="2:5" ht="12.75">
      <c r="B146" s="3"/>
      <c r="D146" s="3"/>
      <c r="E146" s="3"/>
    </row>
    <row r="147" spans="2:5" ht="12.75">
      <c r="B147" s="3"/>
      <c r="D147" s="3"/>
      <c r="E147" s="3"/>
    </row>
    <row r="148" spans="2:5" ht="12.75">
      <c r="B148" s="3"/>
      <c r="D148" s="3"/>
      <c r="E148" s="3"/>
    </row>
    <row r="149" spans="2:5" ht="12.75">
      <c r="B149" s="3"/>
      <c r="D149" s="3"/>
      <c r="E149" s="3"/>
    </row>
    <row r="150" spans="2:5" ht="12.75">
      <c r="B150" s="3"/>
      <c r="D150" s="3"/>
      <c r="E150" s="3"/>
    </row>
    <row r="151" spans="2:5" ht="12.75">
      <c r="B151" s="3"/>
      <c r="D151" s="3"/>
      <c r="E151" s="3"/>
    </row>
    <row r="152" spans="2:5" ht="12.75">
      <c r="B152" s="3"/>
      <c r="D152" s="3"/>
      <c r="E152" s="3"/>
    </row>
    <row r="153" spans="2:5" ht="12.75">
      <c r="B153" s="3"/>
      <c r="D153" s="3"/>
      <c r="E153" s="3"/>
    </row>
    <row r="154" spans="2:5" ht="12.75">
      <c r="B154" s="3"/>
      <c r="D154" s="3"/>
      <c r="E154" s="3"/>
    </row>
    <row r="155" spans="2:5" ht="12.75">
      <c r="B155" s="3"/>
      <c r="D155" s="3"/>
      <c r="E155" s="3"/>
    </row>
    <row r="156" spans="2:5" ht="12.75">
      <c r="B156" s="3"/>
      <c r="D156" s="3"/>
      <c r="E156" s="3"/>
    </row>
    <row r="157" spans="2:5" ht="12.75">
      <c r="B157" s="3"/>
      <c r="D157" s="3"/>
      <c r="E157" s="3"/>
    </row>
    <row r="158" spans="2:5" ht="12.75">
      <c r="B158" s="3"/>
      <c r="D158" s="3"/>
      <c r="E158" s="3"/>
    </row>
    <row r="159" spans="2:5" ht="12.75">
      <c r="B159" s="3"/>
      <c r="D159" s="3"/>
      <c r="E159" s="3"/>
    </row>
    <row r="160" spans="2:5" ht="12.75">
      <c r="B160" s="3"/>
      <c r="D160" s="3"/>
      <c r="E160" s="3"/>
    </row>
    <row r="161" spans="2:5" ht="12.75">
      <c r="B161" s="3"/>
      <c r="D161" s="3"/>
      <c r="E161" s="3"/>
    </row>
    <row r="162" spans="2:5" ht="12.75">
      <c r="B162" s="3"/>
      <c r="D162" s="3"/>
      <c r="E162" s="3"/>
    </row>
    <row r="163" spans="2:5" ht="12.75">
      <c r="B163" s="3"/>
      <c r="D163" s="3"/>
      <c r="E163" s="3"/>
    </row>
    <row r="164" spans="2:5" ht="12.75">
      <c r="B164" s="3"/>
      <c r="D164" s="3"/>
      <c r="E164" s="3"/>
    </row>
    <row r="165" spans="2:5" ht="12.75">
      <c r="B165" s="3"/>
      <c r="D165" s="3"/>
      <c r="E165" s="3"/>
    </row>
    <row r="166" spans="2:5" ht="12.75">
      <c r="B166" s="3"/>
      <c r="D166" s="3"/>
      <c r="E166" s="3"/>
    </row>
    <row r="167" spans="2:5" ht="12.75">
      <c r="B167" s="3"/>
      <c r="D167" s="3"/>
      <c r="E167" s="3"/>
    </row>
    <row r="168" spans="2:5" ht="12.75">
      <c r="B168" s="3"/>
      <c r="D168" s="3"/>
      <c r="E168" s="3"/>
    </row>
    <row r="169" spans="2:5" ht="12.75">
      <c r="B169" s="3"/>
      <c r="D169" s="3"/>
      <c r="E169" s="3"/>
    </row>
    <row r="170" spans="2:5" ht="12.75">
      <c r="B170" s="3"/>
      <c r="D170" s="3"/>
      <c r="E170" s="3"/>
    </row>
    <row r="171" spans="2:5" ht="12.75">
      <c r="B171" s="3"/>
      <c r="D171" s="3"/>
      <c r="E171" s="3"/>
    </row>
    <row r="172" spans="2:5" ht="12.75">
      <c r="B172" s="3"/>
      <c r="D172" s="3"/>
      <c r="E172" s="3"/>
    </row>
    <row r="173" spans="2:5" ht="12.75">
      <c r="B173" s="3"/>
      <c r="D173" s="3"/>
      <c r="E173" s="3"/>
    </row>
    <row r="174" spans="2:5" ht="12.75">
      <c r="B174" s="3"/>
      <c r="D174" s="3"/>
      <c r="E174" s="3"/>
    </row>
    <row r="175" spans="2:5" ht="12.75">
      <c r="B175" s="3"/>
      <c r="D175" s="3"/>
      <c r="E175" s="3"/>
    </row>
    <row r="198" spans="5:7" ht="12.75">
      <c r="E198" s="1"/>
      <c r="G198" s="2"/>
    </row>
    <row r="200" spans="2:5" ht="12.75">
      <c r="B200" s="3"/>
      <c r="D200" s="3"/>
      <c r="E200" s="3"/>
    </row>
    <row r="201" spans="2:5" ht="12.75">
      <c r="B201" s="3"/>
      <c r="D201" s="3"/>
      <c r="E201" s="3"/>
    </row>
    <row r="202" spans="2:5" ht="12.75">
      <c r="B202" s="3"/>
      <c r="D202" s="3"/>
      <c r="E202" s="3"/>
    </row>
    <row r="203" spans="2:5" ht="12.75">
      <c r="B203" s="3"/>
      <c r="D203" s="3"/>
      <c r="E203" s="3"/>
    </row>
    <row r="204" spans="2:5" ht="12.75">
      <c r="B204" s="3"/>
      <c r="D204" s="3"/>
      <c r="E204" s="3"/>
    </row>
    <row r="205" spans="2:5" ht="12.75">
      <c r="B205" s="3"/>
      <c r="D205" s="3"/>
      <c r="E205" s="3"/>
    </row>
    <row r="206" spans="2:5" ht="12.75">
      <c r="B206" s="3"/>
      <c r="D206" s="3"/>
      <c r="E206" s="3"/>
    </row>
    <row r="207" spans="2:5" ht="12.75">
      <c r="B207" s="3"/>
      <c r="D207" s="3"/>
      <c r="E207" s="3"/>
    </row>
    <row r="208" spans="2:5" ht="12.75">
      <c r="B208" s="3"/>
      <c r="D208" s="3"/>
      <c r="E208" s="3"/>
    </row>
    <row r="209" spans="2:5" ht="12.75">
      <c r="B209" s="3"/>
      <c r="D209" s="3"/>
      <c r="E209" s="3"/>
    </row>
    <row r="210" spans="2:5" ht="12.75">
      <c r="B210" s="3"/>
      <c r="D210" s="3"/>
      <c r="E210" s="3"/>
    </row>
    <row r="211" spans="2:5" ht="12.75">
      <c r="B211" s="3"/>
      <c r="D211" s="3"/>
      <c r="E211" s="3"/>
    </row>
    <row r="212" spans="2:5" ht="12.75">
      <c r="B212" s="3"/>
      <c r="D212" s="3"/>
      <c r="E212" s="3"/>
    </row>
    <row r="213" spans="2:5" ht="12.75">
      <c r="B213" s="3"/>
      <c r="D213" s="3"/>
      <c r="E213" s="3"/>
    </row>
    <row r="214" spans="2:5" ht="12.75">
      <c r="B214" s="3"/>
      <c r="D214" s="3"/>
      <c r="E214" s="3"/>
    </row>
    <row r="215" spans="2:5" ht="12.75">
      <c r="B215" s="3"/>
      <c r="D215" s="3"/>
      <c r="E215" s="3"/>
    </row>
    <row r="216" spans="2:5" ht="12.75">
      <c r="B216" s="3"/>
      <c r="D216" s="3"/>
      <c r="E216" s="3"/>
    </row>
    <row r="217" spans="2:5" ht="12.75">
      <c r="B217" s="3"/>
      <c r="D217" s="3"/>
      <c r="E217" s="3"/>
    </row>
    <row r="218" spans="2:5" ht="12.75">
      <c r="B218" s="3"/>
      <c r="D218" s="3"/>
      <c r="E218" s="3"/>
    </row>
    <row r="219" spans="2:5" ht="12.75">
      <c r="B219" s="3"/>
      <c r="D219" s="3"/>
      <c r="E219" s="3"/>
    </row>
    <row r="220" spans="2:5" ht="12.75">
      <c r="B220" s="3"/>
      <c r="D220" s="3"/>
      <c r="E220" s="3"/>
    </row>
    <row r="221" spans="2:5" ht="12.75">
      <c r="B221" s="3"/>
      <c r="D221" s="3"/>
      <c r="E221" s="3"/>
    </row>
    <row r="222" spans="2:5" ht="12.75">
      <c r="B222" s="3"/>
      <c r="D222" s="3"/>
      <c r="E222" s="3"/>
    </row>
    <row r="223" spans="2:5" ht="12.75">
      <c r="B223" s="3"/>
      <c r="D223" s="3"/>
      <c r="E223" s="3"/>
    </row>
    <row r="224" spans="2:5" ht="12.75">
      <c r="B224" s="3"/>
      <c r="D224" s="3"/>
      <c r="E224" s="3"/>
    </row>
    <row r="225" spans="2:5" ht="12.75">
      <c r="B225" s="3"/>
      <c r="D225" s="3"/>
      <c r="E225" s="3"/>
    </row>
    <row r="226" spans="2:5" ht="12.75">
      <c r="B226" s="3"/>
      <c r="D226" s="3"/>
      <c r="E226" s="3"/>
    </row>
    <row r="227" spans="2:5" ht="12.75">
      <c r="B227" s="3"/>
      <c r="D227" s="3"/>
      <c r="E227" s="3"/>
    </row>
    <row r="228" spans="2:5" ht="12.75">
      <c r="B228" s="3"/>
      <c r="D228" s="3"/>
      <c r="E228" s="3"/>
    </row>
    <row r="229" spans="2:5" ht="12.75">
      <c r="B229" s="3"/>
      <c r="D229" s="3"/>
      <c r="E229" s="3"/>
    </row>
    <row r="230" spans="2:5" ht="12.75">
      <c r="B230" s="3"/>
      <c r="D230" s="3"/>
      <c r="E230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&amp;C&amp;"Arial,Bold"&amp;12This information is provided as an eample only, no guarratees of 
performance results is given or implied.&amp;"Arial,Regular"&amp;10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Fluor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Fluor</dc:creator>
  <cp:keywords/>
  <dc:description/>
  <cp:lastModifiedBy>Mike Albrecht</cp:lastModifiedBy>
  <cp:lastPrinted>2013-08-25T17:37:53Z</cp:lastPrinted>
  <dcterms:created xsi:type="dcterms:W3CDTF">2013-01-08T15:49:13Z</dcterms:created>
  <dcterms:modified xsi:type="dcterms:W3CDTF">2013-08-25T17:42:13Z</dcterms:modified>
  <cp:category/>
  <cp:version/>
  <cp:contentType/>
  <cp:contentStatus/>
</cp:coreProperties>
</file>